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1.2025年财政涉农资金统筹整合使用分配表" sheetId="1" r:id="rId1"/>
    <sheet name="附件1-2.村集体资金" sheetId="2" r:id="rId2"/>
    <sheet name="附件1-3.人居环境整治" sheetId="3" r:id="rId3"/>
    <sheet name="附件1-4.残膜" sheetId="4" r:id="rId4"/>
    <sheet name="附件1-5.原整合资金调整专项使用分配表" sheetId="5" r:id="rId5"/>
  </sheets>
  <externalReferences>
    <externalReference r:id="rId6"/>
  </externalReferences>
  <definedNames>
    <definedName name="_xlnm._FilterDatabase" localSheetId="0" hidden="1">'附件1-1.2025年财政涉农资金统筹整合使用分配表'!$A$3:$M$138</definedName>
    <definedName name="_xlnm.Print_Area" localSheetId="0">'附件1-1.2025年财政涉农资金统筹整合使用分配表'!$A$1:$M$138</definedName>
    <definedName name="_xlnm.Print_Titles" localSheetId="0">'附件1-1.2025年财政涉农资金统筹整合使用分配表'!$1:$4</definedName>
    <definedName name="_xlnm.Print_Area" localSheetId="1">'附件1-2.村集体资金'!$A$1:$H$17</definedName>
    <definedName name="_xlnm.Print_Area" localSheetId="2">'附件1-3.人居环境整治'!$A$1:$I$25</definedName>
    <definedName name="_xlnm.Print_Area" localSheetId="3">'附件1-4.残膜'!$A$1:$G$17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<sst xmlns="http://schemas.openxmlformats.org/spreadsheetml/2006/main" count="598" uniqueCount="203">
  <si>
    <t>附件1-1</t>
  </si>
  <si>
    <t>2025年财政涉农资金统筹整合使用分配表</t>
  </si>
  <si>
    <t>序号</t>
  </si>
  <si>
    <t>指标文件</t>
  </si>
  <si>
    <t>文件内容</t>
  </si>
  <si>
    <t>资金性质</t>
  </si>
  <si>
    <t>资金</t>
  </si>
  <si>
    <t>资金来源</t>
  </si>
  <si>
    <t>使用单位</t>
  </si>
  <si>
    <t>项目名称</t>
  </si>
  <si>
    <t>金额</t>
  </si>
  <si>
    <t>实际支出金额</t>
  </si>
  <si>
    <t>结余金额</t>
  </si>
  <si>
    <t>预算科目</t>
  </si>
  <si>
    <t>备注</t>
  </si>
  <si>
    <t>合计</t>
  </si>
  <si>
    <t>宁财（农）指标﹝2024﹞589号</t>
  </si>
  <si>
    <t>自治区财政厅关于提前下达2025年中央财政衔接推进乡村振兴补助资金预算的通知</t>
  </si>
  <si>
    <t>少数民族发展任务</t>
  </si>
  <si>
    <t>中央</t>
  </si>
  <si>
    <t>农业农村局</t>
  </si>
  <si>
    <t>杂粮种植项目</t>
  </si>
  <si>
    <t>2130505--生产发展</t>
  </si>
  <si>
    <t>欠发达国有林场巩固提升任务</t>
  </si>
  <si>
    <t>肉牛扩群补栏项目</t>
  </si>
  <si>
    <t>三西任务</t>
  </si>
  <si>
    <t>“见犊补母”项目</t>
  </si>
  <si>
    <t>以工代赈</t>
  </si>
  <si>
    <t>白崖乡</t>
  </si>
  <si>
    <t>西吉县白崖乡旧堡村乡村道路硬化2025年以工代赈项目</t>
  </si>
  <si>
    <t>2130504--基础设施建设</t>
  </si>
  <si>
    <t>马建乡</t>
  </si>
  <si>
    <t>西吉县马建乡周吴、白虎村级道路硬化2025年以工代赈项目</t>
  </si>
  <si>
    <t>马莲乡</t>
  </si>
  <si>
    <t>西吉县马莲乡陆家沟村设施农业拱棚建设2025年以工代赈项目</t>
  </si>
  <si>
    <t>偏城乡</t>
  </si>
  <si>
    <t>西吉县偏城乡大庄村河道治理2025年以工代赈项目</t>
  </si>
  <si>
    <t>田坪乡</t>
  </si>
  <si>
    <t>西吉县田坪乡大岔村设施拱棚及基础设施建设2025年以工代赈项目</t>
  </si>
  <si>
    <t>硝河乡</t>
  </si>
  <si>
    <t>西吉县硝河乡马昌村美丽宜居村庄建设2025年以工代赈项目</t>
  </si>
  <si>
    <t>巩固拓展脱贫攻坚成果和乡村振兴任务</t>
  </si>
  <si>
    <t>小麦种植项目</t>
  </si>
  <si>
    <t>全株玉米青贮项目</t>
  </si>
  <si>
    <t>肉牛良种繁育项目</t>
  </si>
  <si>
    <t>西吉牛肉及牛肉产品外销项目</t>
  </si>
  <si>
    <t>肉牛屠宰加工项目</t>
  </si>
  <si>
    <t>生猪养殖项目</t>
  </si>
  <si>
    <t>小额贷款贴息</t>
  </si>
  <si>
    <r>
      <t>“</t>
    </r>
    <r>
      <rPr>
        <sz val="10"/>
        <rFont val="仿宋_GB2312"/>
        <charset val="134"/>
      </rPr>
      <t>雨露计划”补助项目</t>
    </r>
  </si>
  <si>
    <t>2130506--社会发展</t>
  </si>
  <si>
    <t>马铃薯原原种奖补项目</t>
  </si>
  <si>
    <t>马铃薯新品种推广项目</t>
  </si>
  <si>
    <t>马铃薯精深加工项目</t>
  </si>
  <si>
    <t>马铃薯标准化种植项目</t>
  </si>
  <si>
    <t>蔬菜种植项目</t>
  </si>
  <si>
    <t>蔬菜仓储保鲜冷链项目</t>
  </si>
  <si>
    <t>食用菌种植加工项目</t>
  </si>
  <si>
    <t>西吉县2025年监测对象发展庭院经济项目</t>
  </si>
  <si>
    <t>庭院经济示范村项目</t>
  </si>
  <si>
    <t>科技局</t>
  </si>
  <si>
    <t>中药材种植加工项目</t>
  </si>
  <si>
    <t>工业信息化局</t>
  </si>
  <si>
    <t>杂粮（油料）加工项目</t>
  </si>
  <si>
    <t>杂粮（油料）加工能力提升项目</t>
  </si>
  <si>
    <t>蔬菜精深加工能力提升项目</t>
  </si>
  <si>
    <t>马铃薯产业精深加工能力提升项目</t>
  </si>
  <si>
    <t>交通运输局</t>
  </si>
  <si>
    <t>西吉县村组道路建设及次差路况提升项目</t>
  </si>
  <si>
    <t>西吉县2025年农村道路补短板建设项目</t>
  </si>
  <si>
    <t>西吉县2025年购买邮政公益性岗位</t>
  </si>
  <si>
    <t>人社局</t>
  </si>
  <si>
    <t>西吉县2024-2025年跨省跨县一次性交通补贴</t>
  </si>
  <si>
    <t>西吉县2024-2025年转移就业务工补贴</t>
  </si>
  <si>
    <r>
      <t>西吉县</t>
    </r>
    <r>
      <rPr>
        <sz val="10"/>
        <rFont val="仿宋_GB2312"/>
        <charset val="134"/>
      </rPr>
      <t>2025年政府主导有组织、定向化、技术型转移就业技能培训</t>
    </r>
  </si>
  <si>
    <t>西吉县监测对象及移民户中低收入群体公益性岗位</t>
  </si>
  <si>
    <t>西吉县2024-2025年政府购买公益性岗位</t>
  </si>
  <si>
    <t>火石寨乡</t>
  </si>
  <si>
    <t>火石寨沙岗村农业产业发展项目</t>
  </si>
  <si>
    <t>吉强镇</t>
  </si>
  <si>
    <t>西吉县吉强镇杨坊村2025年设施农业拱棚建设项目</t>
  </si>
  <si>
    <t>西吉县吉强镇羊路村2025设施农业建设项目</t>
  </si>
  <si>
    <t>西吉县吉强镇夏寨村2025年基础设施提升项目</t>
  </si>
  <si>
    <t>西吉县吉强镇杨河村、夏大路等村庭院分布式光伏发电项目</t>
  </si>
  <si>
    <t>2130599-其他巩固脱贫攻坚成果衔接乡村振兴支出</t>
  </si>
  <si>
    <t>西吉县马莲乡张堡塬村2025年早熟马铃薯扩面推广日光拱棚建设项目</t>
  </si>
  <si>
    <t>马莲乡农业面源污染治理项目</t>
  </si>
  <si>
    <t>西吉县偏城乡北庄村拱棚建设项目</t>
  </si>
  <si>
    <t>西吉县偏城乡山海堡菌菇园建设项目</t>
  </si>
  <si>
    <t>沙沟乡</t>
  </si>
  <si>
    <t>西吉县沙沟乡设施农业大棚配套设施建设项目</t>
  </si>
  <si>
    <t>西吉县沙沟乡肉牛肉羊精细化分割加工项目</t>
  </si>
  <si>
    <t>西滩乡</t>
  </si>
  <si>
    <t>西吉县西滩乡西滩村基础设施改造提升建设项目</t>
  </si>
  <si>
    <t>震湖乡</t>
  </si>
  <si>
    <t>西吉县震湖乡生猪养殖圈舍改造项目</t>
  </si>
  <si>
    <t>震湖乡蛋鸡养殖场改造提升项目</t>
  </si>
  <si>
    <t>将台堡镇</t>
  </si>
  <si>
    <t>农村沐光增收项目</t>
  </si>
  <si>
    <t>平峰镇</t>
  </si>
  <si>
    <t>新营乡</t>
  </si>
  <si>
    <t>平峰镇沙洼村高效节水灌溉项目</t>
  </si>
  <si>
    <t>兴平乡</t>
  </si>
  <si>
    <t>兴平乡高崖村2025年高效节水灌溉项目</t>
  </si>
  <si>
    <t>相关乡镇</t>
  </si>
  <si>
    <t>壮大村集体经济项目（25个村）</t>
  </si>
  <si>
    <t>附件1-2</t>
  </si>
  <si>
    <t>宁财（农）指标﹝2025﹞167号</t>
  </si>
  <si>
    <t>自治区财政厅关于下达2025年中央财政衔接推进乡村振兴补助资金预算的通知</t>
  </si>
  <si>
    <t>白台村、土窝村村组巷道硬化2025年以工代赈项目</t>
  </si>
  <si>
    <t>兴隆镇</t>
  </si>
  <si>
    <t>特色农产品品牌建设项目</t>
  </si>
  <si>
    <t>残联</t>
  </si>
  <si>
    <t>阳光助残小康计划</t>
  </si>
  <si>
    <t>各乡镇</t>
  </si>
  <si>
    <t>人居环境整治资金项目</t>
  </si>
  <si>
    <t>附件1-3</t>
  </si>
  <si>
    <t>西吉县火石寨乡沙岗村地质灾害避险搬迁安置点室外附属及其配套设施　</t>
  </si>
  <si>
    <t>西吉县吉强镇杨河村、夏寨村人居环境整治项目</t>
  </si>
  <si>
    <t>震湖乡党岔村移民安置点基础设施提升补短板项目</t>
  </si>
  <si>
    <t>宁财（农）指标﹝2025﹞125号</t>
  </si>
  <si>
    <t>自治区财政厅关于下达2025年自治区衔接资金的通知</t>
  </si>
  <si>
    <t>自治区衔接资金</t>
  </si>
  <si>
    <t>自治区</t>
  </si>
  <si>
    <t>农作物保墒增产项目</t>
  </si>
  <si>
    <t>商务局</t>
  </si>
  <si>
    <t>农产品电商销售项目</t>
  </si>
  <si>
    <t>宁财（债）指标﹝2025﹞113号</t>
  </si>
  <si>
    <t>自治区财政厅关于下达2025年新增政府债券资金指标的通知(第一批)</t>
  </si>
  <si>
    <t>一般债券资金</t>
  </si>
  <si>
    <t>西吉县2025年移民安置村基础设施提升改造工程</t>
  </si>
  <si>
    <t>林草局</t>
  </si>
  <si>
    <t>西吉县2025年苗木引种驯化繁育项目</t>
  </si>
  <si>
    <t>水务局（水利工程管理中心）</t>
  </si>
  <si>
    <t>西吉县2025年农村饮水入户工程</t>
  </si>
  <si>
    <t>西吉县农村供水调蓄工程</t>
  </si>
  <si>
    <t>宁财（农）指标﹝2024﹞760号</t>
  </si>
  <si>
    <t>自治区财政厅关于提前下达2025年中央水利发展资金预算指标的通知</t>
  </si>
  <si>
    <t>水利资金</t>
  </si>
  <si>
    <t>交通运输局（养护中心）</t>
  </si>
  <si>
    <t>农用残膜回收项目</t>
  </si>
  <si>
    <t>西吉县2025年农村供水保障改造工程</t>
  </si>
  <si>
    <t>西吉县吉强镇羊路村2025年基础设施提升项目</t>
  </si>
  <si>
    <t>宁财（农）指标﹝2024﹞625号</t>
  </si>
  <si>
    <t>自治区财政厅关于提前下达2025年中央和自治区农村综合改革转移支付预算指标的通知</t>
  </si>
  <si>
    <t>农村改革转移支付资金</t>
  </si>
  <si>
    <t>交通运输局（建管中心）</t>
  </si>
  <si>
    <t>2130701--对村级公益事业建设的补助</t>
  </si>
  <si>
    <t>宁财（建）指标﹝2024﹞566号</t>
  </si>
  <si>
    <t>自治区财政厅关于下达2025年中央产粮大县奖励资金预算的通知</t>
  </si>
  <si>
    <t>产粮大县奖励资金</t>
  </si>
  <si>
    <t>宁财（建）指标﹝2025﹞185号</t>
  </si>
  <si>
    <t>油料种植项目</t>
  </si>
  <si>
    <t>宁财（农）指标﹝2024﹞647号</t>
  </si>
  <si>
    <t>自治区财政厅关于提前下达 2025 年中央和自治区农业农村相关资金（第一批）预算的通知</t>
  </si>
  <si>
    <t>农业产业发展资金</t>
  </si>
  <si>
    <t>19个乡镇</t>
  </si>
  <si>
    <t>偏城乡上马村村集体经济增收项目</t>
  </si>
  <si>
    <t>宁财（农）指标﹝2025﹞177号</t>
  </si>
  <si>
    <t>自治区财政厅关于下达 2025年中央和自治区农业农村相关资金（第二批）预算的通知</t>
  </si>
  <si>
    <t>宁财（农）指标﹝2025﹞349号</t>
  </si>
  <si>
    <t>自治区财政厅关于下达 2025年中央和自治区农村综合改革转移支付预算（第二批）指标的通知</t>
  </si>
  <si>
    <t>2025年发展新型农村集体经济项目资金分配表</t>
  </si>
  <si>
    <t>西财指标﹝2025﹞285号</t>
  </si>
  <si>
    <t>项目单位</t>
  </si>
  <si>
    <t>村集体个数</t>
  </si>
  <si>
    <t>金额/村集体</t>
  </si>
  <si>
    <t>小计</t>
  </si>
  <si>
    <r>
      <t xml:space="preserve">中央衔接资金
</t>
    </r>
    <r>
      <rPr>
        <sz val="11"/>
        <color theme="1"/>
        <rFont val="仿宋_GB2312"/>
        <charset val="134"/>
      </rPr>
      <t>（宁财（农）指标</t>
    </r>
    <r>
      <rPr>
        <sz val="11"/>
        <color theme="1"/>
        <rFont val="宋体"/>
        <charset val="134"/>
      </rPr>
      <t>﹝</t>
    </r>
    <r>
      <rPr>
        <sz val="11"/>
        <color theme="1"/>
        <rFont val="仿宋_GB2312"/>
        <charset val="134"/>
      </rPr>
      <t>2024</t>
    </r>
    <r>
      <rPr>
        <sz val="11"/>
        <color theme="1"/>
        <rFont val="宋体"/>
        <charset val="134"/>
      </rPr>
      <t>﹞</t>
    </r>
    <r>
      <rPr>
        <sz val="11"/>
        <color theme="1"/>
        <rFont val="仿宋_GB2312"/>
        <charset val="134"/>
      </rPr>
      <t>589号）</t>
    </r>
  </si>
  <si>
    <r>
      <t xml:space="preserve">自治区衔接资金
</t>
    </r>
    <r>
      <rPr>
        <sz val="11"/>
        <color theme="1"/>
        <rFont val="仿宋_GB2312"/>
        <charset val="134"/>
      </rPr>
      <t>（宁财（农）指标</t>
    </r>
    <r>
      <rPr>
        <sz val="11"/>
        <color theme="1"/>
        <rFont val="宋体"/>
        <charset val="134"/>
      </rPr>
      <t>﹝</t>
    </r>
    <r>
      <rPr>
        <sz val="11"/>
        <color theme="1"/>
        <rFont val="仿宋_GB2312"/>
        <charset val="134"/>
      </rPr>
      <t>2025</t>
    </r>
    <r>
      <rPr>
        <sz val="11"/>
        <color theme="1"/>
        <rFont val="宋体"/>
        <charset val="134"/>
      </rPr>
      <t>﹞</t>
    </r>
    <r>
      <rPr>
        <sz val="11"/>
        <color theme="1"/>
        <rFont val="仿宋_GB2312"/>
        <charset val="134"/>
      </rPr>
      <t>125号）</t>
    </r>
  </si>
  <si>
    <t>红耀乡</t>
  </si>
  <si>
    <t>2025年新建农村人居环境整治奖励项目资金分配表</t>
  </si>
  <si>
    <r>
      <t>西财指标</t>
    </r>
    <r>
      <rPr>
        <sz val="11"/>
        <rFont val="宋体"/>
        <charset val="134"/>
      </rPr>
      <t>﹝</t>
    </r>
    <r>
      <rPr>
        <sz val="11"/>
        <rFont val="仿宋_GB2312"/>
        <charset val="134"/>
      </rPr>
      <t>2025</t>
    </r>
    <r>
      <rPr>
        <sz val="11"/>
        <rFont val="宋体"/>
        <charset val="134"/>
      </rPr>
      <t>﹞</t>
    </r>
    <r>
      <rPr>
        <sz val="11"/>
        <rFont val="仿宋_GB2312"/>
        <charset val="134"/>
      </rPr>
      <t>285号</t>
    </r>
  </si>
  <si>
    <t>金额：万元</t>
  </si>
  <si>
    <t>资金使用单位</t>
  </si>
  <si>
    <t>行政村（个）</t>
  </si>
  <si>
    <t>金额（万元）/村</t>
  </si>
  <si>
    <t>下达资金明细</t>
  </si>
  <si>
    <t>合计下达金额</t>
  </si>
  <si>
    <r>
      <t>农业生产发展资金（粮改饲）
（宁财（农）指标</t>
    </r>
    <r>
      <rPr>
        <b/>
        <sz val="12"/>
        <rFont val="宋体"/>
        <charset val="134"/>
      </rPr>
      <t>﹝</t>
    </r>
    <r>
      <rPr>
        <b/>
        <sz val="12"/>
        <rFont val="仿宋_GB2312"/>
        <charset val="134"/>
      </rPr>
      <t>2024</t>
    </r>
    <r>
      <rPr>
        <b/>
        <sz val="12"/>
        <rFont val="宋体"/>
        <charset val="134"/>
      </rPr>
      <t>﹞</t>
    </r>
    <r>
      <rPr>
        <b/>
        <sz val="12"/>
        <rFont val="仿宋_GB2312"/>
        <charset val="134"/>
      </rPr>
      <t xml:space="preserve"> 647号）</t>
    </r>
  </si>
  <si>
    <t>中央衔接资金
（宁财（农）指标﹝2025﹞167号）</t>
  </si>
  <si>
    <r>
      <t>农村综合改革转移支付资金
（宁财（农）指标</t>
    </r>
    <r>
      <rPr>
        <b/>
        <sz val="12"/>
        <rFont val="宋体"/>
        <charset val="134"/>
      </rPr>
      <t>﹝</t>
    </r>
    <r>
      <rPr>
        <b/>
        <sz val="12"/>
        <rFont val="仿宋_GB2312"/>
        <charset val="134"/>
      </rPr>
      <t>2025</t>
    </r>
    <r>
      <rPr>
        <b/>
        <sz val="12"/>
        <rFont val="宋体"/>
        <charset val="134"/>
      </rPr>
      <t>﹞</t>
    </r>
    <r>
      <rPr>
        <b/>
        <sz val="12"/>
        <rFont val="仿宋_GB2312"/>
        <charset val="134"/>
      </rPr>
      <t>349号）</t>
    </r>
  </si>
  <si>
    <t>什字乡</t>
  </si>
  <si>
    <t>王民乡</t>
  </si>
  <si>
    <t>附件1-4</t>
  </si>
  <si>
    <t>2025年农用残膜回收项目分解表</t>
  </si>
  <si>
    <r>
      <t>西财指标</t>
    </r>
    <r>
      <rPr>
        <sz val="11"/>
        <rFont val="宋体"/>
        <charset val="134"/>
      </rPr>
      <t>﹝</t>
    </r>
    <r>
      <rPr>
        <sz val="11"/>
        <rFont val="仿宋_GB2312"/>
        <charset val="134"/>
      </rPr>
      <t>2025</t>
    </r>
    <r>
      <rPr>
        <sz val="11"/>
        <rFont val="宋体"/>
        <charset val="134"/>
      </rPr>
      <t>﹞</t>
    </r>
    <r>
      <rPr>
        <sz val="11"/>
        <rFont val="仿宋_GB2312"/>
        <charset val="134"/>
      </rPr>
      <t xml:space="preserve"> 285号</t>
    </r>
  </si>
  <si>
    <t>预算单位</t>
  </si>
  <si>
    <r>
      <t>农业生产发展资金
（宁财（农）指标</t>
    </r>
    <r>
      <rPr>
        <b/>
        <sz val="12"/>
        <rFont val="宋体"/>
        <charset val="134"/>
      </rPr>
      <t>﹝</t>
    </r>
    <r>
      <rPr>
        <b/>
        <sz val="12"/>
        <rFont val="仿宋_GB2312"/>
        <charset val="134"/>
      </rPr>
      <t>2024</t>
    </r>
    <r>
      <rPr>
        <b/>
        <sz val="12"/>
        <rFont val="宋体"/>
        <charset val="134"/>
      </rPr>
      <t>﹞</t>
    </r>
    <r>
      <rPr>
        <b/>
        <sz val="12"/>
        <rFont val="仿宋_GB2312"/>
        <charset val="134"/>
      </rPr>
      <t>647号）</t>
    </r>
  </si>
  <si>
    <t>中央衔接资金
（宁财（农）指标﹝2025﹞177号）</t>
  </si>
  <si>
    <r>
      <t>水利发展资金
（宁财（农）指标</t>
    </r>
    <r>
      <rPr>
        <b/>
        <sz val="12"/>
        <rFont val="宋体"/>
        <charset val="134"/>
      </rPr>
      <t>﹝</t>
    </r>
    <r>
      <rPr>
        <b/>
        <sz val="12"/>
        <rFont val="仿宋_GB2312"/>
        <charset val="134"/>
      </rPr>
      <t>2024</t>
    </r>
    <r>
      <rPr>
        <b/>
        <sz val="12"/>
        <rFont val="宋体"/>
        <charset val="134"/>
      </rPr>
      <t>﹞</t>
    </r>
    <r>
      <rPr>
        <b/>
        <sz val="12"/>
        <rFont val="仿宋_GB2312"/>
        <charset val="134"/>
      </rPr>
      <t>760号）</t>
    </r>
  </si>
  <si>
    <t>附件1-5</t>
  </si>
  <si>
    <t>原整合资金调整专项使用分配表</t>
  </si>
  <si>
    <t>上级指标文号</t>
  </si>
  <si>
    <t>调整前（原整合使用情况）</t>
  </si>
  <si>
    <t>调整专项
使用金额</t>
  </si>
  <si>
    <t>调整后（专项使用情况）</t>
  </si>
  <si>
    <t>项目</t>
  </si>
  <si>
    <r>
      <rPr>
        <b/>
        <sz val="14"/>
        <color theme="1"/>
        <rFont val="仿宋_GB2312"/>
        <charset val="134"/>
      </rPr>
      <t>宁财（农）指标〔2025〕177号</t>
    </r>
    <r>
      <rPr>
        <sz val="14"/>
        <color theme="1"/>
        <rFont val="仿宋_GB2312"/>
        <charset val="134"/>
      </rPr>
      <t xml:space="preserve">
《自治区财政厅关于下达2025年中央和自治区农业相关资金（第二批）预算的通知》</t>
    </r>
  </si>
  <si>
    <t>油料种植</t>
  </si>
  <si>
    <t>2025年肉牛产业专项项目</t>
  </si>
  <si>
    <r>
      <rPr>
        <b/>
        <sz val="14"/>
        <color theme="1"/>
        <rFont val="仿宋_GB2312"/>
        <charset val="134"/>
      </rPr>
      <t>宁财（农）指标〔2024〕647号</t>
    </r>
    <r>
      <rPr>
        <sz val="14"/>
        <color theme="1"/>
        <rFont val="仿宋_GB2312"/>
        <charset val="134"/>
      </rPr>
      <t xml:space="preserve">
《关于提前下达2025年中央和自治区农业农村资金的通知》</t>
    </r>
  </si>
  <si>
    <t>2025年一般户见犊补母项目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</si>
</sst>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00_ ;_ @_ "/>
    <numFmt numFmtId="178" formatCode="0.00_ "/>
    <numFmt numFmtId="179" formatCode="0.00_);[Red]\(0.00\)"/>
    <numFmt numFmtId="180" formatCode="0.000_ "/>
  </numFmts>
  <fonts count="53">
    <font>
      <sz val="11"/>
      <color theme="1"/>
      <name val="宋体"/>
      <charset val="134"/>
      <scheme val="minor"/>
    </font>
    <font>
      <b/>
      <sz val="16"/>
      <color theme="1"/>
      <name val="宋体"/>
      <charset val="134"/>
      <scheme val="minor"/>
    </font>
    <font>
      <sz val="16"/>
      <color theme="1"/>
      <name val="黑体"/>
      <charset val="134"/>
    </font>
    <font>
      <sz val="20"/>
      <color theme="1"/>
      <name val="方正小标宋简体"/>
      <charset val="134"/>
    </font>
    <font>
      <b/>
      <sz val="16"/>
      <color theme="1"/>
      <name val="仿宋_GB2312"/>
      <charset val="134"/>
    </font>
    <font>
      <b/>
      <sz val="14"/>
      <color theme="1"/>
      <name val="仿宋_GB2312"/>
      <charset val="134"/>
    </font>
    <font>
      <sz val="14"/>
      <color theme="1"/>
      <name val="仿宋_GB2312"/>
      <charset val="134"/>
    </font>
    <font>
      <sz val="16"/>
      <color theme="1"/>
      <name val="仿宋_GB2312"/>
      <charset val="134"/>
    </font>
    <font>
      <sz val="16"/>
      <name val="黑体"/>
      <charset val="134"/>
    </font>
    <font>
      <sz val="11"/>
      <name val="仿宋"/>
      <charset val="134"/>
    </font>
    <font>
      <sz val="20"/>
      <name val="方正小标宋简体"/>
      <charset val="134"/>
    </font>
    <font>
      <sz val="11"/>
      <name val="仿宋_GB2312"/>
      <charset val="134"/>
    </font>
    <font>
      <b/>
      <sz val="11"/>
      <name val="仿宋_GB2312"/>
      <charset val="134"/>
    </font>
    <font>
      <b/>
      <sz val="12"/>
      <name val="仿宋_GB2312"/>
      <charset val="134"/>
    </font>
    <font>
      <sz val="12"/>
      <name val="仿宋_GB2312"/>
      <charset val="134"/>
    </font>
    <font>
      <sz val="14"/>
      <name val="仿宋"/>
      <charset val="134"/>
    </font>
    <font>
      <b/>
      <sz val="20"/>
      <name val="仿宋_GB2312"/>
      <charset val="134"/>
    </font>
    <font>
      <sz val="11"/>
      <color theme="1"/>
      <name val="仿宋_GB2312"/>
      <charset val="134"/>
    </font>
    <font>
      <sz val="11"/>
      <color theme="1"/>
      <name val="仿宋"/>
      <charset val="134"/>
    </font>
    <font>
      <sz val="12"/>
      <color theme="1"/>
      <name val="仿宋_GB2312"/>
      <charset val="134"/>
    </font>
    <font>
      <sz val="12"/>
      <color theme="1"/>
      <name val="仿宋"/>
      <charset val="134"/>
    </font>
    <font>
      <b/>
      <sz val="11"/>
      <color theme="1"/>
      <name val="仿宋_GB2312"/>
      <charset val="134"/>
    </font>
    <font>
      <sz val="10"/>
      <name val="仿宋_GB2312"/>
      <charset val="134"/>
    </font>
    <font>
      <sz val="10"/>
      <color theme="1"/>
      <name val="仿宋_GB2312"/>
      <charset val="134"/>
    </font>
    <font>
      <b/>
      <sz val="10"/>
      <name val="仿宋_GB2312"/>
      <charset val="134"/>
    </font>
    <font>
      <b/>
      <sz val="11"/>
      <color theme="1"/>
      <name val="宋体"/>
      <charset val="134"/>
      <scheme val="minor"/>
    </font>
    <font>
      <b/>
      <sz val="10"/>
      <color theme="1"/>
      <name val="仿宋_GB2312"/>
      <charset val="134"/>
    </font>
    <font>
      <sz val="10"/>
      <color rgb="FF000000"/>
      <name val="仿宋_GB2312"/>
      <charset val="134"/>
    </font>
    <font>
      <sz val="11"/>
      <color rgb="FF000000"/>
      <name val="仿宋_GB2312"/>
      <charset val="134"/>
    </font>
    <font>
      <sz val="10"/>
      <color indexed="8"/>
      <name val="仿宋_GB2312"/>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
      <sz val="11"/>
      <color theme="1"/>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2" borderId="1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4" applyNumberFormat="0" applyFill="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8" fillId="0" borderId="0" applyNumberFormat="0" applyFill="0" applyBorder="0" applyAlignment="0" applyProtection="0">
      <alignment vertical="center"/>
    </xf>
    <xf numFmtId="0" fontId="39" fillId="3" borderId="16" applyNumberFormat="0" applyAlignment="0" applyProtection="0">
      <alignment vertical="center"/>
    </xf>
    <xf numFmtId="0" fontId="40" fillId="4" borderId="17" applyNumberFormat="0" applyAlignment="0" applyProtection="0">
      <alignment vertical="center"/>
    </xf>
    <xf numFmtId="0" fontId="41" fillId="4" borderId="16" applyNumberFormat="0" applyAlignment="0" applyProtection="0">
      <alignment vertical="center"/>
    </xf>
    <xf numFmtId="0" fontId="42" fillId="5" borderId="18" applyNumberFormat="0" applyAlignment="0" applyProtection="0">
      <alignment vertical="center"/>
    </xf>
    <xf numFmtId="0" fontId="43" fillId="0" borderId="19" applyNumberFormat="0" applyFill="0" applyAlignment="0" applyProtection="0">
      <alignment vertical="center"/>
    </xf>
    <xf numFmtId="0" fontId="44" fillId="0" borderId="20"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cellStyleXfs>
  <cellXfs count="128">
    <xf numFmtId="0" fontId="0" fillId="0" borderId="0" xfId="0">
      <alignment vertical="center"/>
    </xf>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xf>
    <xf numFmtId="0" fontId="5"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xf>
    <xf numFmtId="0" fontId="5"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1" xfId="0" applyFont="1" applyBorder="1" applyAlignment="1">
      <alignment horizontal="center" vertical="center" wrapText="1"/>
    </xf>
    <xf numFmtId="0" fontId="5" fillId="0" borderId="9" xfId="0" applyFont="1" applyBorder="1" applyAlignment="1">
      <alignment horizontal="center" vertical="center" wrapText="1"/>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0" fontId="4" fillId="0" borderId="8" xfId="0" applyFont="1" applyBorder="1" applyAlignment="1">
      <alignment horizontal="center" vertical="center"/>
    </xf>
    <xf numFmtId="0" fontId="8" fillId="0" borderId="0" xfId="0" applyFont="1" applyFill="1" applyAlignment="1">
      <alignment horizontal="left" vertical="center"/>
    </xf>
    <xf numFmtId="0" fontId="9" fillId="0" borderId="0" xfId="0" applyFont="1" applyFill="1" applyBorder="1" applyAlignment="1">
      <alignment vertical="center"/>
    </xf>
    <xf numFmtId="176" fontId="9" fillId="0" borderId="0" xfId="0" applyNumberFormat="1" applyFont="1" applyFill="1" applyBorder="1" applyAlignment="1">
      <alignment vertical="center"/>
    </xf>
    <xf numFmtId="0" fontId="10" fillId="0" borderId="0" xfId="0" applyFont="1" applyFill="1" applyBorder="1" applyAlignment="1">
      <alignment horizontal="center" vertical="center"/>
    </xf>
    <xf numFmtId="176" fontId="10" fillId="0" borderId="0" xfId="0" applyNumberFormat="1" applyFont="1" applyFill="1" applyBorder="1" applyAlignment="1">
      <alignment horizontal="center" vertical="center"/>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xf>
    <xf numFmtId="176" fontId="11" fillId="0" borderId="0" xfId="0" applyNumberFormat="1" applyFont="1" applyFill="1" applyBorder="1" applyAlignment="1">
      <alignment vertical="center"/>
    </xf>
    <xf numFmtId="176" fontId="11" fillId="0" borderId="0" xfId="0" applyNumberFormat="1" applyFont="1" applyFill="1" applyBorder="1" applyAlignment="1">
      <alignment horizontal="right" vertical="center"/>
    </xf>
    <xf numFmtId="176" fontId="11" fillId="0" borderId="0" xfId="0" applyNumberFormat="1" applyFont="1" applyFill="1" applyAlignment="1">
      <alignment horizontal="right" vertical="center"/>
    </xf>
    <xf numFmtId="0" fontId="13" fillId="0" borderId="10" xfId="0" applyFont="1" applyFill="1" applyBorder="1" applyAlignment="1">
      <alignment horizontal="center" vertical="center" wrapText="1"/>
    </xf>
    <xf numFmtId="176" fontId="13" fillId="0" borderId="8"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176" fontId="13" fillId="0" borderId="8" xfId="0" applyNumberFormat="1" applyFont="1" applyFill="1" applyBorder="1" applyAlignment="1">
      <alignment horizontal="center" vertical="center"/>
    </xf>
    <xf numFmtId="0" fontId="13" fillId="0" borderId="11" xfId="0" applyFont="1" applyFill="1" applyBorder="1" applyAlignment="1">
      <alignment vertical="center"/>
    </xf>
    <xf numFmtId="0" fontId="14" fillId="0" borderId="8" xfId="0" applyFont="1" applyFill="1" applyBorder="1" applyAlignment="1">
      <alignment horizontal="center" vertical="center"/>
    </xf>
    <xf numFmtId="0" fontId="14" fillId="0" borderId="8" xfId="0" applyFont="1" applyFill="1" applyBorder="1" applyAlignment="1">
      <alignment horizontal="center" vertical="center" wrapText="1"/>
    </xf>
    <xf numFmtId="176" fontId="14" fillId="0" borderId="8" xfId="0" applyNumberFormat="1" applyFont="1" applyFill="1" applyBorder="1" applyAlignment="1">
      <alignment horizontal="center" vertical="center"/>
    </xf>
    <xf numFmtId="0" fontId="13" fillId="0" borderId="8" xfId="0" applyFont="1" applyFill="1" applyBorder="1" applyAlignment="1">
      <alignment vertical="center"/>
    </xf>
    <xf numFmtId="0" fontId="15" fillId="0" borderId="0" xfId="0" applyFont="1" applyFill="1" applyBorder="1" applyAlignment="1">
      <alignment vertical="center"/>
    </xf>
    <xf numFmtId="0" fontId="11" fillId="0" borderId="0" xfId="0" applyFont="1" applyFill="1" applyAlignment="1">
      <alignment horizontal="left" vertical="center"/>
    </xf>
    <xf numFmtId="0" fontId="16" fillId="0" borderId="0" xfId="0" applyFont="1" applyFill="1" applyBorder="1" applyAlignment="1">
      <alignment horizontal="center" vertical="center"/>
    </xf>
    <xf numFmtId="0" fontId="17" fillId="0" borderId="0" xfId="0" applyFont="1">
      <alignment vertical="center"/>
    </xf>
    <xf numFmtId="0" fontId="13" fillId="0" borderId="8" xfId="0" applyFont="1" applyFill="1" applyBorder="1" applyAlignment="1">
      <alignment horizontal="center" vertical="center"/>
    </xf>
    <xf numFmtId="0" fontId="14" fillId="0" borderId="8" xfId="0" applyFont="1" applyFill="1" applyBorder="1" applyAlignment="1">
      <alignment vertical="center"/>
    </xf>
    <xf numFmtId="0" fontId="2" fillId="0" borderId="0" xfId="0" applyFont="1" applyFill="1">
      <alignment vertical="center"/>
    </xf>
    <xf numFmtId="0" fontId="18" fillId="0" borderId="0" xfId="0" applyFont="1" applyFill="1">
      <alignment vertical="center"/>
    </xf>
    <xf numFmtId="0" fontId="3" fillId="0" borderId="0" xfId="0" applyFont="1" applyFill="1" applyAlignment="1">
      <alignment horizontal="center" vertical="center"/>
    </xf>
    <xf numFmtId="0" fontId="19" fillId="0" borderId="0" xfId="0" applyFont="1" applyFill="1" applyAlignment="1">
      <alignment horizontal="left" vertical="center"/>
    </xf>
    <xf numFmtId="0" fontId="19" fillId="0" borderId="0" xfId="0" applyFont="1" applyFill="1" applyAlignment="1">
      <alignment horizontal="center" vertical="center"/>
    </xf>
    <xf numFmtId="0" fontId="20" fillId="0" borderId="0" xfId="0" applyFont="1" applyFill="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xf>
    <xf numFmtId="0" fontId="21" fillId="0" borderId="9"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3" fillId="0" borderId="8" xfId="0" applyFont="1" applyFill="1" applyBorder="1" applyAlignment="1">
      <alignment horizontal="center" vertical="center"/>
    </xf>
    <xf numFmtId="0" fontId="17" fillId="0" borderId="8" xfId="0" applyFont="1" applyFill="1" applyBorder="1">
      <alignment vertical="center"/>
    </xf>
    <xf numFmtId="0" fontId="17" fillId="0" borderId="4" xfId="0" applyFont="1" applyFill="1" applyBorder="1">
      <alignment vertical="center"/>
    </xf>
    <xf numFmtId="0" fontId="24" fillId="0" borderId="2"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0" fillId="0" borderId="0" xfId="0" applyBorder="1">
      <alignment vertical="center"/>
    </xf>
    <xf numFmtId="0" fontId="25" fillId="0" borderId="0" xfId="0" applyFont="1">
      <alignment vertical="center"/>
    </xf>
    <xf numFmtId="0" fontId="23" fillId="0" borderId="0" xfId="0" applyFont="1">
      <alignment vertical="center"/>
    </xf>
    <xf numFmtId="0" fontId="2" fillId="0" borderId="0" xfId="0" applyFont="1" applyAlignment="1">
      <alignment horizontal="left" vertical="center"/>
    </xf>
    <xf numFmtId="0" fontId="26" fillId="0" borderId="8" xfId="0" applyFont="1" applyBorder="1" applyAlignment="1">
      <alignment horizontal="center" vertical="center"/>
    </xf>
    <xf numFmtId="0" fontId="21" fillId="0" borderId="8" xfId="0" applyFont="1" applyBorder="1" applyAlignment="1">
      <alignment horizontal="center" vertical="center"/>
    </xf>
    <xf numFmtId="43" fontId="26" fillId="0" borderId="8" xfId="0" applyNumberFormat="1" applyFont="1" applyBorder="1" applyAlignment="1">
      <alignment horizontal="left" vertical="center"/>
    </xf>
    <xf numFmtId="0" fontId="26" fillId="0" borderId="8" xfId="0" applyFont="1" applyBorder="1">
      <alignment vertical="center"/>
    </xf>
    <xf numFmtId="0" fontId="21" fillId="0" borderId="8" xfId="0" applyFont="1" applyBorder="1">
      <alignment vertical="center"/>
    </xf>
    <xf numFmtId="43" fontId="21" fillId="0" borderId="8" xfId="0" applyNumberFormat="1" applyFont="1" applyBorder="1">
      <alignment vertical="center"/>
    </xf>
    <xf numFmtId="177" fontId="21" fillId="0" borderId="8" xfId="0" applyNumberFormat="1" applyFont="1" applyBorder="1">
      <alignment vertical="center"/>
    </xf>
    <xf numFmtId="0" fontId="23" fillId="0" borderId="8" xfId="0" applyFont="1" applyBorder="1" applyAlignment="1">
      <alignment horizontal="center" vertical="center"/>
    </xf>
    <xf numFmtId="0" fontId="23" fillId="0" borderId="8" xfId="0" applyFont="1" applyFill="1" applyBorder="1" applyAlignment="1">
      <alignment horizontal="center" vertical="center" wrapText="1"/>
    </xf>
    <xf numFmtId="43" fontId="23" fillId="0" borderId="8" xfId="0" applyNumberFormat="1" applyFont="1" applyFill="1" applyBorder="1" applyAlignment="1">
      <alignment horizontal="left" vertical="center" wrapText="1"/>
    </xf>
    <xf numFmtId="176" fontId="27" fillId="0" borderId="8" xfId="0" applyNumberFormat="1" applyFont="1" applyFill="1" applyBorder="1" applyAlignment="1">
      <alignment horizontal="center" vertical="center"/>
    </xf>
    <xf numFmtId="43" fontId="22" fillId="0" borderId="8" xfId="0" applyNumberFormat="1" applyFont="1" applyFill="1" applyBorder="1" applyAlignment="1">
      <alignment horizontal="center" vertical="center" wrapText="1"/>
    </xf>
    <xf numFmtId="0" fontId="23" fillId="0" borderId="8" xfId="0" applyFont="1" applyBorder="1">
      <alignment vertical="center"/>
    </xf>
    <xf numFmtId="176" fontId="27" fillId="0" borderId="8" xfId="0" applyNumberFormat="1" applyFont="1" applyFill="1" applyBorder="1" applyAlignment="1">
      <alignment horizontal="center" vertical="center" wrapText="1"/>
    </xf>
    <xf numFmtId="0" fontId="27" fillId="0" borderId="8" xfId="0" applyFont="1" applyFill="1" applyBorder="1" applyAlignment="1">
      <alignment horizontal="center" vertical="center" wrapText="1"/>
    </xf>
    <xf numFmtId="178" fontId="23" fillId="0" borderId="8" xfId="0" applyNumberFormat="1" applyFont="1" applyBorder="1">
      <alignment vertical="center"/>
    </xf>
    <xf numFmtId="179" fontId="22" fillId="0" borderId="8" xfId="0" applyNumberFormat="1" applyFont="1" applyFill="1" applyBorder="1" applyAlignment="1">
      <alignment vertical="center" wrapText="1"/>
    </xf>
    <xf numFmtId="0" fontId="11" fillId="0" borderId="8" xfId="0" applyFont="1" applyFill="1" applyBorder="1" applyAlignment="1">
      <alignment horizontal="center" vertical="center" wrapText="1"/>
    </xf>
    <xf numFmtId="180" fontId="22" fillId="0" borderId="8" xfId="0" applyNumberFormat="1" applyFont="1" applyFill="1" applyBorder="1" applyAlignment="1">
      <alignment horizontal="center" vertical="center" wrapText="1"/>
    </xf>
    <xf numFmtId="0" fontId="27" fillId="0" borderId="8" xfId="0" applyFont="1" applyFill="1" applyBorder="1" applyAlignment="1">
      <alignment horizontal="center" vertical="center"/>
    </xf>
    <xf numFmtId="43" fontId="23" fillId="0" borderId="8" xfId="0" applyNumberFormat="1" applyFont="1" applyBorder="1" applyAlignment="1">
      <alignment horizontal="center" vertical="center"/>
    </xf>
    <xf numFmtId="176" fontId="22" fillId="0" borderId="8" xfId="0" applyNumberFormat="1" applyFont="1" applyFill="1" applyBorder="1" applyAlignment="1">
      <alignment horizontal="center" vertical="center"/>
    </xf>
    <xf numFmtId="176" fontId="22" fillId="0" borderId="8" xfId="0" applyNumberFormat="1" applyFont="1" applyFill="1" applyBorder="1" applyAlignment="1">
      <alignment horizontal="center" vertical="center" wrapText="1"/>
    </xf>
    <xf numFmtId="178" fontId="11" fillId="0" borderId="8" xfId="0" applyNumberFormat="1" applyFont="1" applyFill="1" applyBorder="1" applyAlignment="1">
      <alignment horizontal="right" vertical="center" wrapText="1"/>
    </xf>
    <xf numFmtId="43" fontId="23" fillId="0" borderId="8" xfId="0" applyNumberFormat="1" applyFont="1" applyFill="1" applyBorder="1" applyAlignment="1">
      <alignment horizontal="center" vertical="center"/>
    </xf>
    <xf numFmtId="0" fontId="23" fillId="0" borderId="8" xfId="0" applyFont="1" applyBorder="1" applyAlignment="1">
      <alignment horizontal="center" vertical="center" wrapText="1"/>
    </xf>
    <xf numFmtId="176" fontId="28" fillId="0" borderId="8" xfId="0" applyNumberFormat="1" applyFont="1" applyFill="1" applyBorder="1" applyAlignment="1">
      <alignment horizontal="center" vertical="center" wrapText="1"/>
    </xf>
    <xf numFmtId="43" fontId="23" fillId="0" borderId="8" xfId="0" applyNumberFormat="1" applyFont="1" applyBorder="1" applyAlignment="1">
      <alignment horizontal="left" vertical="center" wrapText="1"/>
    </xf>
    <xf numFmtId="0" fontId="29" fillId="0" borderId="8" xfId="0" applyNumberFormat="1" applyFont="1" applyFill="1" applyBorder="1" applyAlignment="1" applyProtection="1">
      <alignment horizontal="center" vertical="center" wrapText="1"/>
    </xf>
    <xf numFmtId="43" fontId="23" fillId="0" borderId="8" xfId="0" applyNumberFormat="1" applyFont="1" applyBorder="1" applyAlignment="1">
      <alignment horizontal="left" vertical="center"/>
    </xf>
    <xf numFmtId="0" fontId="29" fillId="0" borderId="8" xfId="0" applyNumberFormat="1" applyFont="1" applyFill="1" applyBorder="1" applyAlignment="1" applyProtection="1">
      <alignment horizontal="center" vertical="center"/>
    </xf>
    <xf numFmtId="176" fontId="17" fillId="0" borderId="8" xfId="0" applyNumberFormat="1" applyFont="1" applyFill="1" applyBorder="1" applyAlignment="1">
      <alignment horizontal="center" vertical="center"/>
    </xf>
    <xf numFmtId="176" fontId="23" fillId="0" borderId="8" xfId="0" applyNumberFormat="1" applyFont="1" applyFill="1" applyBorder="1" applyAlignment="1">
      <alignment horizontal="center" vertical="center" wrapText="1"/>
    </xf>
    <xf numFmtId="0" fontId="23" fillId="0" borderId="8" xfId="0" applyFont="1" applyFill="1" applyBorder="1" applyAlignment="1">
      <alignment vertical="center" wrapText="1"/>
    </xf>
    <xf numFmtId="176" fontId="23" fillId="0" borderId="8" xfId="0" applyNumberFormat="1" applyFont="1" applyFill="1" applyBorder="1" applyAlignment="1">
      <alignment horizontal="left" vertical="center" wrapText="1"/>
    </xf>
    <xf numFmtId="43" fontId="23" fillId="0" borderId="8" xfId="0" applyNumberFormat="1" applyFont="1" applyFill="1" applyBorder="1" applyAlignment="1">
      <alignment vertical="center"/>
    </xf>
    <xf numFmtId="43" fontId="23" fillId="0" borderId="8" xfId="0" applyNumberFormat="1" applyFont="1" applyFill="1" applyBorder="1" applyAlignment="1">
      <alignment horizontal="right" vertical="center"/>
    </xf>
    <xf numFmtId="4" fontId="30" fillId="0" borderId="12" xfId="0" applyNumberFormat="1" applyFont="1" applyFill="1" applyBorder="1" applyAlignment="1">
      <alignment horizontal="right" vertical="center"/>
    </xf>
    <xf numFmtId="0" fontId="23" fillId="0" borderId="8" xfId="0" applyFont="1" applyBorder="1" applyAlignment="1">
      <alignment vertical="center" wrapText="1"/>
    </xf>
    <xf numFmtId="176" fontId="17" fillId="0" borderId="8" xfId="0" applyNumberFormat="1" applyFont="1" applyFill="1" applyBorder="1" applyAlignment="1">
      <alignment horizontal="center" vertical="center" wrapText="1"/>
    </xf>
    <xf numFmtId="43" fontId="23" fillId="0" borderId="8" xfId="0" applyNumberFormat="1" applyFont="1" applyBorder="1">
      <alignment vertical="center"/>
    </xf>
    <xf numFmtId="176" fontId="28" fillId="0" borderId="8" xfId="0" applyNumberFormat="1" applyFont="1" applyFill="1" applyBorder="1" applyAlignment="1">
      <alignment horizontal="center" vertical="center"/>
    </xf>
    <xf numFmtId="43" fontId="0" fillId="0" borderId="0" xfId="0" applyNumberFormat="1">
      <alignment vertical="center"/>
    </xf>
    <xf numFmtId="10" fontId="0" fillId="0" borderId="0" xfId="3"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J:\&#28041;&#20892;&#36164;&#37329;\2025&#24180;&#39033;&#30446;\2025&#24180;&#25351;&#26631;&#25991;&#20214;\2025&#24180;&#19979;&#36798;&#28041;&#20892;&#25972;&#21512;&#36164;&#37329;&#31532;&#19968;&#25209;\&#35199;&#36130;&#25351;&#26631;\&#38468;&#20214;1&#65306;2025&#24180;&#36130;&#25919;&#28041;&#20892;&#36164;&#37329;&#20998;&#37197;&#34920; &#31532;&#19968;&#25209;6.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资金第一次分配表"/>
      <sheetName val="资金第一次分配表 (2)"/>
      <sheetName val="附件1-1（25示范村）"/>
      <sheetName val="附件1-2（续建24年示范村）"/>
      <sheetName val="附件1（25年发展新集体经济）"/>
      <sheetName val="Sheet1"/>
    </sheetNames>
    <sheetDataSet>
      <sheetData sheetId="0" refreshError="1">
        <row r="3">
          <cell r="K3" t="str">
            <v>金额：万元</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4"/>
  <sheetViews>
    <sheetView tabSelected="1" workbookViewId="0">
      <selection activeCell="A2" sqref="A2:M2"/>
    </sheetView>
  </sheetViews>
  <sheetFormatPr defaultColWidth="8.89166666666667" defaultRowHeight="13.5"/>
  <cols>
    <col min="1" max="1" width="6" customWidth="1"/>
    <col min="2" max="2" width="13.5583333333333" customWidth="1"/>
    <col min="3" max="3" width="23.1083333333333" customWidth="1"/>
    <col min="4" max="4" width="18.1083333333333" customWidth="1"/>
    <col min="5" max="5" width="13.8916666666667" customWidth="1"/>
    <col min="6" max="6" width="11" customWidth="1"/>
    <col min="7" max="7" width="16" customWidth="1"/>
    <col min="8" max="8" width="32" customWidth="1"/>
    <col min="9" max="9" width="13.3333333333333" customWidth="1"/>
    <col min="10" max="10" width="14.225" hidden="1" customWidth="1"/>
    <col min="11" max="11" width="13.3333333333333" hidden="1" customWidth="1"/>
    <col min="12" max="12" width="26.1083333333333" customWidth="1"/>
    <col min="13" max="13" width="11.225" customWidth="1"/>
    <col min="15" max="15" width="13" customWidth="1"/>
  </cols>
  <sheetData>
    <row r="1" ht="31" customHeight="1" spans="1:13">
      <c r="A1" s="83" t="s">
        <v>0</v>
      </c>
      <c r="B1" s="83"/>
    </row>
    <row r="2" s="80" customFormat="1" ht="40" customHeight="1" spans="1:13">
      <c r="A2" s="4" t="s">
        <v>1</v>
      </c>
      <c r="B2" s="4"/>
      <c r="C2" s="4"/>
      <c r="D2" s="4"/>
      <c r="E2" s="4"/>
      <c r="F2" s="4"/>
      <c r="G2" s="4"/>
      <c r="H2" s="4"/>
      <c r="I2" s="4"/>
      <c r="J2" s="4"/>
      <c r="K2" s="4"/>
      <c r="L2" s="4"/>
      <c r="M2" s="4"/>
    </row>
    <row r="3" s="81" customFormat="1" ht="27" customHeight="1" spans="1:13">
      <c r="A3" s="84" t="s">
        <v>2</v>
      </c>
      <c r="B3" s="84" t="s">
        <v>3</v>
      </c>
      <c r="C3" s="84" t="s">
        <v>4</v>
      </c>
      <c r="D3" s="84" t="s">
        <v>5</v>
      </c>
      <c r="E3" s="84" t="s">
        <v>6</v>
      </c>
      <c r="F3" s="84" t="s">
        <v>7</v>
      </c>
      <c r="G3" s="85" t="s">
        <v>8</v>
      </c>
      <c r="H3" s="85" t="s">
        <v>9</v>
      </c>
      <c r="I3" s="85" t="s">
        <v>10</v>
      </c>
      <c r="J3" s="85" t="s">
        <v>11</v>
      </c>
      <c r="K3" s="85" t="s">
        <v>12</v>
      </c>
      <c r="L3" s="85" t="s">
        <v>13</v>
      </c>
      <c r="M3" s="85" t="s">
        <v>14</v>
      </c>
    </row>
    <row r="4" s="81" customFormat="1" ht="31" customHeight="1" spans="1:13">
      <c r="A4" s="84" t="s">
        <v>15</v>
      </c>
      <c r="B4" s="84"/>
      <c r="C4" s="84"/>
      <c r="D4" s="84"/>
      <c r="E4" s="86">
        <f>SUM(E5:E138)</f>
        <v>65235</v>
      </c>
      <c r="F4" s="87"/>
      <c r="G4" s="88"/>
      <c r="H4" s="88"/>
      <c r="I4" s="89">
        <f>SUM(I5:I138)</f>
        <v>65235.002501</v>
      </c>
      <c r="J4" s="89">
        <f>SUM(J6:J138)</f>
        <v>63973.4689527</v>
      </c>
      <c r="K4" s="90">
        <f>SUM(K6:K138)</f>
        <v>-6447.3872157</v>
      </c>
      <c r="L4" s="88"/>
      <c r="M4" s="88"/>
    </row>
    <row r="5" s="82" customFormat="1" ht="29" customHeight="1" spans="1:13">
      <c r="A5" s="91">
        <v>1</v>
      </c>
      <c r="B5" s="92" t="s">
        <v>16</v>
      </c>
      <c r="C5" s="92" t="s">
        <v>17</v>
      </c>
      <c r="D5" s="92" t="s">
        <v>18</v>
      </c>
      <c r="E5" s="93">
        <v>1958</v>
      </c>
      <c r="F5" s="91" t="s">
        <v>19</v>
      </c>
      <c r="G5" s="91" t="s">
        <v>20</v>
      </c>
      <c r="H5" s="94" t="s">
        <v>21</v>
      </c>
      <c r="I5" s="95">
        <v>1958</v>
      </c>
      <c r="J5" s="96"/>
      <c r="K5" s="96"/>
      <c r="L5" s="97" t="s">
        <v>22</v>
      </c>
      <c r="M5" s="96"/>
    </row>
    <row r="6" s="82" customFormat="1" ht="29" customHeight="1" spans="1:13">
      <c r="A6" s="91"/>
      <c r="B6" s="92"/>
      <c r="C6" s="92"/>
      <c r="D6" s="92" t="s">
        <v>23</v>
      </c>
      <c r="E6" s="93">
        <v>350</v>
      </c>
      <c r="F6" s="91"/>
      <c r="G6" s="91" t="s">
        <v>20</v>
      </c>
      <c r="H6" s="98" t="s">
        <v>24</v>
      </c>
      <c r="I6" s="95">
        <v>350</v>
      </c>
      <c r="J6" s="99"/>
      <c r="K6" s="100"/>
      <c r="L6" s="97" t="s">
        <v>22</v>
      </c>
      <c r="M6" s="96"/>
    </row>
    <row r="7" s="82" customFormat="1" ht="29" customHeight="1" spans="1:13">
      <c r="A7" s="91"/>
      <c r="B7" s="92"/>
      <c r="C7" s="92"/>
      <c r="D7" s="92" t="s">
        <v>25</v>
      </c>
      <c r="E7" s="93">
        <v>3000</v>
      </c>
      <c r="F7" s="91"/>
      <c r="G7" s="91" t="s">
        <v>20</v>
      </c>
      <c r="H7" s="101" t="s">
        <v>26</v>
      </c>
      <c r="I7" s="95">
        <v>3000</v>
      </c>
      <c r="J7" s="99"/>
      <c r="K7" s="100"/>
      <c r="L7" s="97" t="s">
        <v>22</v>
      </c>
      <c r="M7" s="96"/>
    </row>
    <row r="8" s="82" customFormat="1" ht="35" customHeight="1" spans="1:13">
      <c r="A8" s="91"/>
      <c r="B8" s="92"/>
      <c r="C8" s="92"/>
      <c r="D8" s="92" t="s">
        <v>27</v>
      </c>
      <c r="E8" s="93">
        <v>2240</v>
      </c>
      <c r="F8" s="91"/>
      <c r="G8" s="102" t="s">
        <v>28</v>
      </c>
      <c r="H8" s="73" t="s">
        <v>29</v>
      </c>
      <c r="I8" s="95">
        <v>360</v>
      </c>
      <c r="J8" s="95">
        <v>360</v>
      </c>
      <c r="K8" s="100">
        <f t="shared" ref="K8:K18" si="0">I8-J8</f>
        <v>0</v>
      </c>
      <c r="L8" s="97" t="s">
        <v>30</v>
      </c>
      <c r="M8" s="96"/>
    </row>
    <row r="9" s="82" customFormat="1" ht="35" customHeight="1" spans="1:13">
      <c r="A9" s="91"/>
      <c r="B9" s="92"/>
      <c r="C9" s="92"/>
      <c r="D9" s="92"/>
      <c r="E9" s="93"/>
      <c r="F9" s="91"/>
      <c r="G9" s="103" t="s">
        <v>31</v>
      </c>
      <c r="H9" s="73" t="s">
        <v>32</v>
      </c>
      <c r="I9" s="95">
        <v>380</v>
      </c>
      <c r="J9" s="95">
        <v>380</v>
      </c>
      <c r="K9" s="100">
        <f t="shared" si="0"/>
        <v>0</v>
      </c>
      <c r="L9" s="97" t="s">
        <v>30</v>
      </c>
      <c r="M9" s="96"/>
    </row>
    <row r="10" s="82" customFormat="1" ht="35" customHeight="1" spans="1:13">
      <c r="A10" s="91"/>
      <c r="B10" s="92"/>
      <c r="C10" s="92"/>
      <c r="D10" s="92"/>
      <c r="E10" s="93"/>
      <c r="F10" s="91"/>
      <c r="G10" s="103" t="s">
        <v>33</v>
      </c>
      <c r="H10" s="73" t="s">
        <v>34</v>
      </c>
      <c r="I10" s="95">
        <v>380</v>
      </c>
      <c r="J10" s="95">
        <v>380</v>
      </c>
      <c r="K10" s="100">
        <f t="shared" si="0"/>
        <v>0</v>
      </c>
      <c r="L10" s="97" t="s">
        <v>22</v>
      </c>
      <c r="M10" s="96"/>
    </row>
    <row r="11" s="82" customFormat="1" ht="35" customHeight="1" spans="1:13">
      <c r="A11" s="91"/>
      <c r="B11" s="92"/>
      <c r="C11" s="92"/>
      <c r="D11" s="92"/>
      <c r="E11" s="93"/>
      <c r="F11" s="91"/>
      <c r="G11" s="103" t="s">
        <v>35</v>
      </c>
      <c r="H11" s="73" t="s">
        <v>36</v>
      </c>
      <c r="I11" s="95">
        <v>360</v>
      </c>
      <c r="J11" s="95">
        <v>360</v>
      </c>
      <c r="K11" s="100">
        <f t="shared" si="0"/>
        <v>0</v>
      </c>
      <c r="L11" s="97" t="s">
        <v>30</v>
      </c>
      <c r="M11" s="96"/>
    </row>
    <row r="12" s="82" customFormat="1" ht="35" customHeight="1" spans="1:13">
      <c r="A12" s="91"/>
      <c r="B12" s="92"/>
      <c r="C12" s="92"/>
      <c r="D12" s="92"/>
      <c r="E12" s="93"/>
      <c r="F12" s="91"/>
      <c r="G12" s="103" t="s">
        <v>37</v>
      </c>
      <c r="H12" s="73" t="s">
        <v>38</v>
      </c>
      <c r="I12" s="95">
        <v>380</v>
      </c>
      <c r="J12" s="95">
        <v>380</v>
      </c>
      <c r="K12" s="100">
        <f t="shared" si="0"/>
        <v>0</v>
      </c>
      <c r="L12" s="97" t="s">
        <v>22</v>
      </c>
      <c r="M12" s="96"/>
    </row>
    <row r="13" s="82" customFormat="1" ht="29" customHeight="1" spans="1:13">
      <c r="A13" s="91"/>
      <c r="B13" s="92"/>
      <c r="C13" s="92"/>
      <c r="D13" s="92"/>
      <c r="E13" s="93"/>
      <c r="F13" s="91"/>
      <c r="G13" s="102" t="s">
        <v>39</v>
      </c>
      <c r="H13" s="73" t="s">
        <v>40</v>
      </c>
      <c r="I13" s="95">
        <v>380</v>
      </c>
      <c r="J13" s="95">
        <v>380</v>
      </c>
      <c r="K13" s="100">
        <f t="shared" si="0"/>
        <v>0</v>
      </c>
      <c r="L13" s="97" t="s">
        <v>30</v>
      </c>
      <c r="M13" s="96"/>
    </row>
    <row r="14" s="82" customFormat="1" ht="26" customHeight="1" spans="1:13">
      <c r="A14" s="91"/>
      <c r="B14" s="92"/>
      <c r="C14" s="92"/>
      <c r="D14" s="92" t="s">
        <v>41</v>
      </c>
      <c r="E14" s="93">
        <v>32864</v>
      </c>
      <c r="F14" s="91"/>
      <c r="G14" s="91" t="s">
        <v>20</v>
      </c>
      <c r="H14" s="94" t="s">
        <v>42</v>
      </c>
      <c r="I14" s="95">
        <v>1311.3682</v>
      </c>
      <c r="J14" s="99">
        <v>1311.3682</v>
      </c>
      <c r="K14" s="100">
        <f t="shared" si="0"/>
        <v>0</v>
      </c>
      <c r="L14" s="97" t="s">
        <v>22</v>
      </c>
      <c r="M14" s="96"/>
    </row>
    <row r="15" s="82" customFormat="1" ht="26" customHeight="1" spans="1:13">
      <c r="A15" s="91"/>
      <c r="B15" s="92"/>
      <c r="C15" s="92"/>
      <c r="D15" s="92"/>
      <c r="E15" s="93"/>
      <c r="F15" s="91"/>
      <c r="G15" s="91" t="s">
        <v>20</v>
      </c>
      <c r="H15" s="94" t="s">
        <v>21</v>
      </c>
      <c r="I15" s="95">
        <f>4393.93-1958</f>
        <v>2435.93</v>
      </c>
      <c r="J15" s="95">
        <v>4393.9252</v>
      </c>
      <c r="K15" s="100">
        <f t="shared" si="0"/>
        <v>-1957.9952</v>
      </c>
      <c r="L15" s="97" t="s">
        <v>22</v>
      </c>
      <c r="M15" s="96"/>
    </row>
    <row r="16" s="82" customFormat="1" ht="28" customHeight="1" spans="1:13">
      <c r="A16" s="91"/>
      <c r="B16" s="92"/>
      <c r="C16" s="92"/>
      <c r="D16" s="92"/>
      <c r="E16" s="93"/>
      <c r="F16" s="91"/>
      <c r="G16" s="91" t="s">
        <v>20</v>
      </c>
      <c r="H16" s="98" t="s">
        <v>24</v>
      </c>
      <c r="I16" s="95">
        <f>2341.74-350</f>
        <v>1991.74</v>
      </c>
      <c r="J16" s="95">
        <v>2341.74</v>
      </c>
      <c r="K16" s="100">
        <f t="shared" si="0"/>
        <v>-350</v>
      </c>
      <c r="L16" s="97" t="s">
        <v>22</v>
      </c>
      <c r="M16" s="96"/>
    </row>
    <row r="17" s="82" customFormat="1" ht="28" customHeight="1" spans="1:13">
      <c r="A17" s="91"/>
      <c r="B17" s="92"/>
      <c r="C17" s="92"/>
      <c r="D17" s="92"/>
      <c r="E17" s="93"/>
      <c r="F17" s="91"/>
      <c r="G17" s="91" t="s">
        <v>20</v>
      </c>
      <c r="H17" s="101" t="s">
        <v>26</v>
      </c>
      <c r="I17" s="95">
        <f>3177.48-3000</f>
        <v>177.48</v>
      </c>
      <c r="J17" s="95">
        <v>3177.48</v>
      </c>
      <c r="K17" s="100">
        <f t="shared" si="0"/>
        <v>-3000</v>
      </c>
      <c r="L17" s="97" t="s">
        <v>22</v>
      </c>
      <c r="M17" s="96"/>
    </row>
    <row r="18" s="82" customFormat="1" ht="28" customHeight="1" spans="1:13">
      <c r="A18" s="91"/>
      <c r="B18" s="92"/>
      <c r="C18" s="92"/>
      <c r="D18" s="92"/>
      <c r="E18" s="93"/>
      <c r="F18" s="91"/>
      <c r="G18" s="91" t="s">
        <v>20</v>
      </c>
      <c r="H18" s="101" t="s">
        <v>43</v>
      </c>
      <c r="I18" s="95">
        <v>182.6229</v>
      </c>
      <c r="J18" s="95">
        <v>182.6229</v>
      </c>
      <c r="K18" s="100">
        <f t="shared" si="0"/>
        <v>0</v>
      </c>
      <c r="L18" s="97" t="s">
        <v>22</v>
      </c>
      <c r="M18" s="96"/>
    </row>
    <row r="19" s="82" customFormat="1" ht="28" customHeight="1" spans="1:13">
      <c r="A19" s="91"/>
      <c r="B19" s="92"/>
      <c r="C19" s="92"/>
      <c r="D19" s="92"/>
      <c r="E19" s="93"/>
      <c r="F19" s="91"/>
      <c r="G19" s="91" t="s">
        <v>20</v>
      </c>
      <c r="H19" s="94" t="s">
        <v>44</v>
      </c>
      <c r="I19" s="104">
        <v>30</v>
      </c>
      <c r="J19" s="104">
        <v>30</v>
      </c>
      <c r="K19" s="100">
        <f t="shared" ref="K19:K71" si="1">I19-J19</f>
        <v>0</v>
      </c>
      <c r="L19" s="97" t="s">
        <v>22</v>
      </c>
      <c r="M19" s="96"/>
    </row>
    <row r="20" s="82" customFormat="1" ht="28" customHeight="1" spans="1:13">
      <c r="A20" s="91"/>
      <c r="B20" s="92"/>
      <c r="C20" s="92"/>
      <c r="D20" s="92"/>
      <c r="E20" s="93"/>
      <c r="F20" s="91"/>
      <c r="G20" s="91" t="s">
        <v>20</v>
      </c>
      <c r="H20" s="105" t="s">
        <v>45</v>
      </c>
      <c r="I20" s="104">
        <v>118.506703</v>
      </c>
      <c r="J20" s="104">
        <v>118.506703</v>
      </c>
      <c r="K20" s="100">
        <f t="shared" si="1"/>
        <v>0</v>
      </c>
      <c r="L20" s="97" t="s">
        <v>22</v>
      </c>
      <c r="M20" s="96"/>
    </row>
    <row r="21" s="82" customFormat="1" ht="28" customHeight="1" spans="1:13">
      <c r="A21" s="91"/>
      <c r="B21" s="92"/>
      <c r="C21" s="92"/>
      <c r="D21" s="92"/>
      <c r="E21" s="93"/>
      <c r="F21" s="91"/>
      <c r="G21" s="91" t="s">
        <v>20</v>
      </c>
      <c r="H21" s="94" t="s">
        <v>46</v>
      </c>
      <c r="I21" s="104">
        <v>420</v>
      </c>
      <c r="J21" s="104">
        <v>420</v>
      </c>
      <c r="K21" s="100">
        <f t="shared" si="1"/>
        <v>0</v>
      </c>
      <c r="L21" s="97" t="s">
        <v>22</v>
      </c>
      <c r="M21" s="96"/>
    </row>
    <row r="22" s="82" customFormat="1" ht="28" customHeight="1" spans="1:13">
      <c r="A22" s="91"/>
      <c r="B22" s="92"/>
      <c r="C22" s="92"/>
      <c r="D22" s="92"/>
      <c r="E22" s="93"/>
      <c r="F22" s="91"/>
      <c r="G22" s="91" t="s">
        <v>20</v>
      </c>
      <c r="H22" s="105" t="s">
        <v>47</v>
      </c>
      <c r="I22" s="104">
        <v>514.615</v>
      </c>
      <c r="J22" s="104">
        <v>514.615</v>
      </c>
      <c r="K22" s="100">
        <f t="shared" si="1"/>
        <v>0</v>
      </c>
      <c r="L22" s="97" t="s">
        <v>22</v>
      </c>
      <c r="M22" s="96"/>
    </row>
    <row r="23" s="82" customFormat="1" ht="39" customHeight="1" spans="1:13">
      <c r="A23" s="91"/>
      <c r="B23" s="92"/>
      <c r="C23" s="92"/>
      <c r="D23" s="92"/>
      <c r="E23" s="93"/>
      <c r="F23" s="91"/>
      <c r="G23" s="91" t="s">
        <v>20</v>
      </c>
      <c r="H23" s="94" t="s">
        <v>48</v>
      </c>
      <c r="I23" s="104">
        <v>2960.490209</v>
      </c>
      <c r="J23" s="104">
        <v>2960.490209</v>
      </c>
      <c r="K23" s="100">
        <f t="shared" si="1"/>
        <v>0</v>
      </c>
      <c r="L23" s="97" t="s">
        <v>22</v>
      </c>
      <c r="M23" s="96"/>
    </row>
    <row r="24" s="82" customFormat="1" ht="29" customHeight="1" spans="1:13">
      <c r="A24" s="91"/>
      <c r="B24" s="92"/>
      <c r="C24" s="92"/>
      <c r="D24" s="92"/>
      <c r="E24" s="93"/>
      <c r="F24" s="91"/>
      <c r="G24" s="91" t="s">
        <v>20</v>
      </c>
      <c r="H24" s="94" t="s">
        <v>49</v>
      </c>
      <c r="I24" s="104">
        <v>2482.25</v>
      </c>
      <c r="J24" s="104">
        <v>2482.25</v>
      </c>
      <c r="K24" s="100">
        <f t="shared" si="1"/>
        <v>0</v>
      </c>
      <c r="L24" s="97" t="s">
        <v>50</v>
      </c>
      <c r="M24" s="96"/>
    </row>
    <row r="25" s="82" customFormat="1" ht="29" customHeight="1" spans="1:13">
      <c r="A25" s="91"/>
      <c r="B25" s="92" t="s">
        <v>16</v>
      </c>
      <c r="C25" s="92"/>
      <c r="D25" s="92"/>
      <c r="E25" s="93"/>
      <c r="F25" s="91"/>
      <c r="G25" s="91" t="s">
        <v>20</v>
      </c>
      <c r="H25" s="94" t="s">
        <v>51</v>
      </c>
      <c r="I25" s="104">
        <v>230.74</v>
      </c>
      <c r="J25" s="104">
        <v>230.74</v>
      </c>
      <c r="K25" s="100">
        <f t="shared" si="1"/>
        <v>0</v>
      </c>
      <c r="L25" s="97" t="s">
        <v>22</v>
      </c>
      <c r="M25" s="96"/>
    </row>
    <row r="26" s="82" customFormat="1" ht="29" customHeight="1" spans="1:13">
      <c r="A26" s="91"/>
      <c r="B26" s="92"/>
      <c r="C26" s="92"/>
      <c r="D26" s="92"/>
      <c r="E26" s="93"/>
      <c r="F26" s="91"/>
      <c r="G26" s="91" t="s">
        <v>20</v>
      </c>
      <c r="H26" s="105" t="s">
        <v>52</v>
      </c>
      <c r="I26" s="104">
        <v>255.3978</v>
      </c>
      <c r="J26" s="104">
        <v>255.3978</v>
      </c>
      <c r="K26" s="100">
        <f t="shared" si="1"/>
        <v>0</v>
      </c>
      <c r="L26" s="97" t="s">
        <v>22</v>
      </c>
      <c r="M26" s="96"/>
    </row>
    <row r="27" s="82" customFormat="1" ht="29" customHeight="1" spans="1:13">
      <c r="A27" s="91"/>
      <c r="B27" s="92"/>
      <c r="C27" s="92"/>
      <c r="D27" s="92"/>
      <c r="E27" s="93"/>
      <c r="F27" s="91"/>
      <c r="G27" s="91" t="s">
        <v>20</v>
      </c>
      <c r="H27" s="105" t="s">
        <v>53</v>
      </c>
      <c r="I27" s="104">
        <v>100</v>
      </c>
      <c r="J27" s="104">
        <v>100</v>
      </c>
      <c r="K27" s="100">
        <f t="shared" si="1"/>
        <v>0</v>
      </c>
      <c r="L27" s="97" t="s">
        <v>22</v>
      </c>
      <c r="M27" s="96"/>
    </row>
    <row r="28" s="82" customFormat="1" ht="29" customHeight="1" spans="1:13">
      <c r="A28" s="91"/>
      <c r="B28" s="92"/>
      <c r="C28" s="92"/>
      <c r="D28" s="92"/>
      <c r="E28" s="93"/>
      <c r="F28" s="91"/>
      <c r="G28" s="91" t="s">
        <v>20</v>
      </c>
      <c r="H28" s="94" t="s">
        <v>54</v>
      </c>
      <c r="I28" s="99">
        <v>1107.024675</v>
      </c>
      <c r="J28" s="99">
        <v>1107.024675</v>
      </c>
      <c r="K28" s="100">
        <f t="shared" si="1"/>
        <v>0</v>
      </c>
      <c r="L28" s="97" t="s">
        <v>22</v>
      </c>
      <c r="M28" s="96"/>
    </row>
    <row r="29" s="82" customFormat="1" ht="30" customHeight="1" spans="1:13">
      <c r="A29" s="91"/>
      <c r="B29" s="92"/>
      <c r="C29" s="92"/>
      <c r="D29" s="92"/>
      <c r="E29" s="93"/>
      <c r="F29" s="91"/>
      <c r="G29" s="91" t="s">
        <v>20</v>
      </c>
      <c r="H29" s="94" t="s">
        <v>55</v>
      </c>
      <c r="I29" s="99">
        <v>2693.02</v>
      </c>
      <c r="J29" s="99">
        <v>2693.02</v>
      </c>
      <c r="K29" s="100">
        <f t="shared" si="1"/>
        <v>0</v>
      </c>
      <c r="L29" s="97" t="s">
        <v>22</v>
      </c>
      <c r="M29" s="96"/>
    </row>
    <row r="30" s="82" customFormat="1" ht="29" customHeight="1" spans="1:13">
      <c r="A30" s="91"/>
      <c r="B30" s="92"/>
      <c r="C30" s="92"/>
      <c r="D30" s="92"/>
      <c r="E30" s="93"/>
      <c r="F30" s="91"/>
      <c r="G30" s="91" t="s">
        <v>20</v>
      </c>
      <c r="H30" s="105" t="s">
        <v>56</v>
      </c>
      <c r="I30" s="104">
        <v>81.6782</v>
      </c>
      <c r="J30" s="104">
        <v>81.6782</v>
      </c>
      <c r="K30" s="100">
        <f t="shared" si="1"/>
        <v>0</v>
      </c>
      <c r="L30" s="97" t="s">
        <v>22</v>
      </c>
      <c r="M30" s="96"/>
    </row>
    <row r="31" s="82" customFormat="1" ht="29" customHeight="1" spans="1:13">
      <c r="A31" s="91"/>
      <c r="B31" s="92"/>
      <c r="C31" s="92"/>
      <c r="D31" s="92"/>
      <c r="E31" s="93"/>
      <c r="F31" s="91"/>
      <c r="G31" s="91" t="s">
        <v>20</v>
      </c>
      <c r="H31" s="105" t="s">
        <v>57</v>
      </c>
      <c r="I31" s="104">
        <v>1350.7956</v>
      </c>
      <c r="J31" s="104">
        <v>1350.7956</v>
      </c>
      <c r="K31" s="100">
        <f t="shared" si="1"/>
        <v>0</v>
      </c>
      <c r="L31" s="97" t="s">
        <v>22</v>
      </c>
      <c r="M31" s="96"/>
    </row>
    <row r="32" s="82" customFormat="1" ht="29" customHeight="1" spans="1:13">
      <c r="A32" s="91"/>
      <c r="B32" s="92"/>
      <c r="C32" s="92"/>
      <c r="D32" s="92"/>
      <c r="E32" s="93"/>
      <c r="F32" s="91"/>
      <c r="G32" s="91" t="s">
        <v>20</v>
      </c>
      <c r="H32" s="106" t="s">
        <v>58</v>
      </c>
      <c r="I32" s="104">
        <v>37.8315</v>
      </c>
      <c r="J32" s="104">
        <v>37.8315</v>
      </c>
      <c r="K32" s="100">
        <f t="shared" si="1"/>
        <v>0</v>
      </c>
      <c r="L32" s="97" t="s">
        <v>22</v>
      </c>
      <c r="M32" s="96"/>
    </row>
    <row r="33" s="82" customFormat="1" ht="24" customHeight="1" spans="1:13">
      <c r="A33" s="91"/>
      <c r="B33" s="92"/>
      <c r="C33" s="92"/>
      <c r="D33" s="92"/>
      <c r="E33" s="93"/>
      <c r="F33" s="91"/>
      <c r="G33" s="91" t="s">
        <v>20</v>
      </c>
      <c r="H33" s="73" t="s">
        <v>59</v>
      </c>
      <c r="I33" s="104">
        <v>1043.5</v>
      </c>
      <c r="J33" s="104">
        <v>1043.5</v>
      </c>
      <c r="K33" s="100">
        <f t="shared" si="1"/>
        <v>0</v>
      </c>
      <c r="L33" s="97" t="s">
        <v>22</v>
      </c>
      <c r="M33" s="96"/>
    </row>
    <row r="34" s="82" customFormat="1" ht="24" customHeight="1" spans="1:13">
      <c r="A34" s="91"/>
      <c r="B34" s="92"/>
      <c r="C34" s="92"/>
      <c r="D34" s="92"/>
      <c r="E34" s="93"/>
      <c r="F34" s="91"/>
      <c r="G34" s="103" t="s">
        <v>60</v>
      </c>
      <c r="H34" s="94" t="s">
        <v>61</v>
      </c>
      <c r="I34" s="104">
        <v>472.4548</v>
      </c>
      <c r="J34" s="104">
        <v>472.4548</v>
      </c>
      <c r="K34" s="100">
        <f t="shared" si="1"/>
        <v>0</v>
      </c>
      <c r="L34" s="97" t="s">
        <v>22</v>
      </c>
      <c r="M34" s="96"/>
    </row>
    <row r="35" s="82" customFormat="1" ht="21" customHeight="1" spans="1:13">
      <c r="A35" s="91"/>
      <c r="B35" s="92"/>
      <c r="C35" s="92"/>
      <c r="D35" s="92"/>
      <c r="E35" s="93"/>
      <c r="F35" s="91"/>
      <c r="G35" s="91" t="s">
        <v>62</v>
      </c>
      <c r="H35" s="106" t="s">
        <v>63</v>
      </c>
      <c r="I35" s="104">
        <v>25</v>
      </c>
      <c r="J35" s="104">
        <v>25</v>
      </c>
      <c r="K35" s="100">
        <f t="shared" si="1"/>
        <v>0</v>
      </c>
      <c r="L35" s="97" t="s">
        <v>22</v>
      </c>
      <c r="M35" s="96"/>
    </row>
    <row r="36" s="82" customFormat="1" ht="21" customHeight="1" spans="1:13">
      <c r="A36" s="91"/>
      <c r="B36" s="92"/>
      <c r="C36" s="92"/>
      <c r="D36" s="92"/>
      <c r="E36" s="93"/>
      <c r="F36" s="91"/>
      <c r="G36" s="91" t="s">
        <v>62</v>
      </c>
      <c r="H36" s="106" t="s">
        <v>64</v>
      </c>
      <c r="I36" s="99">
        <v>3.531</v>
      </c>
      <c r="J36" s="99">
        <v>3.531</v>
      </c>
      <c r="K36" s="100">
        <f t="shared" si="1"/>
        <v>0</v>
      </c>
      <c r="L36" s="97" t="s">
        <v>22</v>
      </c>
      <c r="M36" s="96"/>
    </row>
    <row r="37" s="82" customFormat="1" ht="29" customHeight="1" spans="1:13">
      <c r="A37" s="91"/>
      <c r="B37" s="92"/>
      <c r="C37" s="92"/>
      <c r="D37" s="92"/>
      <c r="E37" s="93"/>
      <c r="F37" s="91"/>
      <c r="G37" s="91" t="s">
        <v>62</v>
      </c>
      <c r="H37" s="94" t="s">
        <v>65</v>
      </c>
      <c r="I37" s="99">
        <v>458.632156</v>
      </c>
      <c r="J37" s="99">
        <v>458.632156</v>
      </c>
      <c r="K37" s="100">
        <f t="shared" si="1"/>
        <v>0</v>
      </c>
      <c r="L37" s="97" t="s">
        <v>22</v>
      </c>
      <c r="M37" s="96"/>
    </row>
    <row r="38" s="82" customFormat="1" ht="29" customHeight="1" spans="1:13">
      <c r="A38" s="91"/>
      <c r="B38" s="92"/>
      <c r="C38" s="92"/>
      <c r="D38" s="92"/>
      <c r="E38" s="93"/>
      <c r="F38" s="91"/>
      <c r="G38" s="91" t="s">
        <v>62</v>
      </c>
      <c r="H38" s="106" t="s">
        <v>66</v>
      </c>
      <c r="I38" s="104">
        <v>171.0927</v>
      </c>
      <c r="J38" s="104">
        <v>171.0927</v>
      </c>
      <c r="K38" s="100">
        <f t="shared" si="1"/>
        <v>0</v>
      </c>
      <c r="L38" s="97" t="s">
        <v>22</v>
      </c>
      <c r="M38" s="96"/>
    </row>
    <row r="39" s="82" customFormat="1" ht="29" customHeight="1" spans="1:13">
      <c r="A39" s="91"/>
      <c r="B39" s="92"/>
      <c r="C39" s="92"/>
      <c r="D39" s="92"/>
      <c r="E39" s="93"/>
      <c r="F39" s="91"/>
      <c r="G39" s="91" t="s">
        <v>67</v>
      </c>
      <c r="H39" s="106" t="s">
        <v>68</v>
      </c>
      <c r="I39" s="104">
        <v>1013</v>
      </c>
      <c r="J39" s="104">
        <v>1013</v>
      </c>
      <c r="K39" s="100">
        <f t="shared" si="1"/>
        <v>0</v>
      </c>
      <c r="L39" s="97" t="s">
        <v>30</v>
      </c>
      <c r="M39" s="96"/>
    </row>
    <row r="40" s="82" customFormat="1" ht="29" customHeight="1" spans="1:13">
      <c r="A40" s="91"/>
      <c r="B40" s="92"/>
      <c r="C40" s="92"/>
      <c r="D40" s="92"/>
      <c r="E40" s="93"/>
      <c r="F40" s="91"/>
      <c r="G40" s="91" t="s">
        <v>67</v>
      </c>
      <c r="H40" s="92" t="s">
        <v>69</v>
      </c>
      <c r="I40" s="104">
        <v>95.47313</v>
      </c>
      <c r="J40" s="104">
        <v>95.47313</v>
      </c>
      <c r="K40" s="100">
        <f t="shared" si="1"/>
        <v>0</v>
      </c>
      <c r="L40" s="97" t="s">
        <v>30</v>
      </c>
      <c r="M40" s="96"/>
    </row>
    <row r="41" s="82" customFormat="1" ht="29" customHeight="1" spans="1:13">
      <c r="A41" s="91"/>
      <c r="B41" s="92"/>
      <c r="C41" s="92"/>
      <c r="D41" s="92"/>
      <c r="E41" s="93"/>
      <c r="F41" s="91"/>
      <c r="G41" s="91" t="s">
        <v>67</v>
      </c>
      <c r="H41" s="105" t="s">
        <v>70</v>
      </c>
      <c r="I41" s="104">
        <v>67.75</v>
      </c>
      <c r="J41" s="104">
        <v>67.75</v>
      </c>
      <c r="K41" s="100">
        <f t="shared" si="1"/>
        <v>0</v>
      </c>
      <c r="L41" s="97" t="s">
        <v>50</v>
      </c>
      <c r="M41" s="96"/>
    </row>
    <row r="42" s="82" customFormat="1" ht="29" customHeight="1" spans="1:13">
      <c r="A42" s="91"/>
      <c r="B42" s="92"/>
      <c r="C42" s="92"/>
      <c r="D42" s="92"/>
      <c r="E42" s="93"/>
      <c r="F42" s="91"/>
      <c r="G42" s="91" t="s">
        <v>71</v>
      </c>
      <c r="H42" s="97" t="s">
        <v>72</v>
      </c>
      <c r="I42" s="104">
        <f>350+540.3+45-1.88</f>
        <v>933.42</v>
      </c>
      <c r="J42" s="104">
        <f>350+540.3+45-1.88</f>
        <v>933.42</v>
      </c>
      <c r="K42" s="100">
        <f t="shared" si="1"/>
        <v>0</v>
      </c>
      <c r="L42" s="97" t="s">
        <v>50</v>
      </c>
      <c r="M42" s="96"/>
    </row>
    <row r="43" s="82" customFormat="1" ht="29" customHeight="1" spans="1:13">
      <c r="A43" s="91"/>
      <c r="B43" s="92"/>
      <c r="C43" s="92"/>
      <c r="D43" s="92"/>
      <c r="E43" s="93"/>
      <c r="F43" s="91"/>
      <c r="G43" s="91" t="s">
        <v>71</v>
      </c>
      <c r="H43" s="97" t="s">
        <v>73</v>
      </c>
      <c r="I43" s="104">
        <v>2473.219</v>
      </c>
      <c r="J43" s="104">
        <v>2473.219</v>
      </c>
      <c r="K43" s="100">
        <f t="shared" si="1"/>
        <v>0</v>
      </c>
      <c r="L43" s="97" t="s">
        <v>50</v>
      </c>
      <c r="M43" s="96"/>
    </row>
    <row r="44" s="82" customFormat="1" ht="34" customHeight="1" spans="1:13">
      <c r="A44" s="91"/>
      <c r="B44" s="92"/>
      <c r="C44" s="92"/>
      <c r="D44" s="92"/>
      <c r="E44" s="93"/>
      <c r="F44" s="91"/>
      <c r="G44" s="91" t="s">
        <v>71</v>
      </c>
      <c r="H44" s="97" t="s">
        <v>74</v>
      </c>
      <c r="I44" s="104">
        <v>113.8</v>
      </c>
      <c r="J44" s="104">
        <v>113.8</v>
      </c>
      <c r="K44" s="100">
        <f t="shared" si="1"/>
        <v>0</v>
      </c>
      <c r="L44" s="97" t="s">
        <v>50</v>
      </c>
      <c r="M44" s="96"/>
    </row>
    <row r="45" s="82" customFormat="1" ht="34" customHeight="1" spans="1:13">
      <c r="A45" s="91"/>
      <c r="B45" s="92"/>
      <c r="C45" s="92"/>
      <c r="D45" s="92"/>
      <c r="E45" s="93"/>
      <c r="F45" s="91"/>
      <c r="G45" s="92" t="s">
        <v>71</v>
      </c>
      <c r="H45" s="106" t="s">
        <v>75</v>
      </c>
      <c r="I45" s="104">
        <v>204.9704</v>
      </c>
      <c r="J45" s="104">
        <f>205.1088-0.1384</f>
        <v>204.9704</v>
      </c>
      <c r="K45" s="100">
        <f t="shared" si="1"/>
        <v>0</v>
      </c>
      <c r="L45" s="97" t="s">
        <v>50</v>
      </c>
      <c r="M45" s="96"/>
    </row>
    <row r="46" s="82" customFormat="1" ht="29" customHeight="1" spans="1:13">
      <c r="A46" s="91"/>
      <c r="B46" s="92" t="s">
        <v>16</v>
      </c>
      <c r="C46" s="92"/>
      <c r="D46" s="92"/>
      <c r="E46" s="93"/>
      <c r="F46" s="91"/>
      <c r="G46" s="91" t="s">
        <v>71</v>
      </c>
      <c r="H46" s="97" t="s">
        <v>76</v>
      </c>
      <c r="I46" s="107">
        <v>1490.6146</v>
      </c>
      <c r="J46" s="107">
        <v>1490.6146</v>
      </c>
      <c r="K46" s="100">
        <f t="shared" si="1"/>
        <v>0</v>
      </c>
      <c r="L46" s="97" t="s">
        <v>50</v>
      </c>
      <c r="M46" s="96"/>
    </row>
    <row r="47" s="82" customFormat="1" ht="29" customHeight="1" spans="1:13">
      <c r="A47" s="91"/>
      <c r="B47" s="92"/>
      <c r="C47" s="92"/>
      <c r="D47" s="92"/>
      <c r="E47" s="93"/>
      <c r="F47" s="91"/>
      <c r="G47" s="102" t="s">
        <v>77</v>
      </c>
      <c r="H47" s="73" t="s">
        <v>78</v>
      </c>
      <c r="I47" s="95">
        <v>278</v>
      </c>
      <c r="J47" s="95">
        <v>278</v>
      </c>
      <c r="K47" s="100">
        <f t="shared" si="1"/>
        <v>0</v>
      </c>
      <c r="L47" s="97" t="s">
        <v>22</v>
      </c>
      <c r="M47" s="96"/>
    </row>
    <row r="48" s="82" customFormat="1" ht="34" customHeight="1" spans="1:13">
      <c r="A48" s="91"/>
      <c r="B48" s="92"/>
      <c r="C48" s="92"/>
      <c r="D48" s="92"/>
      <c r="E48" s="93"/>
      <c r="F48" s="91"/>
      <c r="G48" s="102" t="s">
        <v>79</v>
      </c>
      <c r="H48" s="73" t="s">
        <v>80</v>
      </c>
      <c r="I48" s="95">
        <v>344.2573</v>
      </c>
      <c r="J48" s="95">
        <v>344.2573</v>
      </c>
      <c r="K48" s="100">
        <f t="shared" si="1"/>
        <v>0</v>
      </c>
      <c r="L48" s="97" t="s">
        <v>22</v>
      </c>
      <c r="M48" s="96"/>
    </row>
    <row r="49" s="82" customFormat="1" ht="34" customHeight="1" spans="1:13">
      <c r="A49" s="91"/>
      <c r="B49" s="92"/>
      <c r="C49" s="92"/>
      <c r="D49" s="92"/>
      <c r="E49" s="93"/>
      <c r="F49" s="91"/>
      <c r="G49" s="102" t="s">
        <v>79</v>
      </c>
      <c r="H49" s="73" t="s">
        <v>81</v>
      </c>
      <c r="I49" s="95">
        <v>341.84</v>
      </c>
      <c r="J49" s="95">
        <v>341.84</v>
      </c>
      <c r="K49" s="100">
        <f t="shared" si="1"/>
        <v>0</v>
      </c>
      <c r="L49" s="97" t="s">
        <v>22</v>
      </c>
      <c r="M49" s="96"/>
    </row>
    <row r="50" s="82" customFormat="1" ht="34" customHeight="1" spans="1:13">
      <c r="A50" s="91"/>
      <c r="B50" s="92"/>
      <c r="C50" s="92"/>
      <c r="D50" s="92"/>
      <c r="E50" s="93"/>
      <c r="F50" s="91"/>
      <c r="G50" s="102" t="s">
        <v>79</v>
      </c>
      <c r="H50" s="73" t="s">
        <v>82</v>
      </c>
      <c r="I50" s="95">
        <v>168.8181</v>
      </c>
      <c r="J50" s="95">
        <v>168.8181</v>
      </c>
      <c r="K50" s="100">
        <f t="shared" si="1"/>
        <v>0</v>
      </c>
      <c r="L50" s="97" t="s">
        <v>30</v>
      </c>
      <c r="M50" s="96"/>
    </row>
    <row r="51" s="82" customFormat="1" ht="34" customHeight="1" spans="1:13">
      <c r="A51" s="91"/>
      <c r="B51" s="92"/>
      <c r="C51" s="92"/>
      <c r="D51" s="92"/>
      <c r="E51" s="93"/>
      <c r="F51" s="91"/>
      <c r="G51" s="102" t="s">
        <v>79</v>
      </c>
      <c r="H51" s="73" t="s">
        <v>83</v>
      </c>
      <c r="I51" s="95">
        <v>366</v>
      </c>
      <c r="J51" s="95">
        <v>366</v>
      </c>
      <c r="K51" s="100">
        <f t="shared" si="1"/>
        <v>0</v>
      </c>
      <c r="L51" s="97" t="s">
        <v>84</v>
      </c>
      <c r="M51" s="96"/>
    </row>
    <row r="52" s="82" customFormat="1" ht="34" customHeight="1" spans="1:13">
      <c r="A52" s="91"/>
      <c r="B52" s="92"/>
      <c r="C52" s="92"/>
      <c r="D52" s="92"/>
      <c r="E52" s="93"/>
      <c r="F52" s="91"/>
      <c r="G52" s="91" t="s">
        <v>33</v>
      </c>
      <c r="H52" s="73" t="s">
        <v>85</v>
      </c>
      <c r="I52" s="104">
        <v>349.381364</v>
      </c>
      <c r="J52" s="104">
        <v>349.381364</v>
      </c>
      <c r="K52" s="100">
        <f t="shared" si="1"/>
        <v>0</v>
      </c>
      <c r="L52" s="97" t="s">
        <v>22</v>
      </c>
      <c r="M52" s="96"/>
    </row>
    <row r="53" s="82" customFormat="1" ht="34" customHeight="1" spans="1:13">
      <c r="A53" s="91"/>
      <c r="B53" s="92"/>
      <c r="C53" s="92"/>
      <c r="D53" s="92"/>
      <c r="E53" s="93"/>
      <c r="F53" s="91"/>
      <c r="G53" s="91" t="s">
        <v>33</v>
      </c>
      <c r="H53" s="73" t="s">
        <v>86</v>
      </c>
      <c r="I53" s="104">
        <v>22.174994</v>
      </c>
      <c r="J53" s="104">
        <v>22.174994</v>
      </c>
      <c r="K53" s="100">
        <f t="shared" si="1"/>
        <v>0</v>
      </c>
      <c r="L53" s="97" t="s">
        <v>30</v>
      </c>
      <c r="M53" s="96"/>
    </row>
    <row r="54" s="82" customFormat="1" ht="29" customHeight="1" spans="1:13">
      <c r="A54" s="91"/>
      <c r="B54" s="92"/>
      <c r="C54" s="92"/>
      <c r="D54" s="92"/>
      <c r="E54" s="93"/>
      <c r="F54" s="91"/>
      <c r="G54" s="91" t="s">
        <v>35</v>
      </c>
      <c r="H54" s="73" t="s">
        <v>87</v>
      </c>
      <c r="I54" s="104">
        <v>120</v>
      </c>
      <c r="J54" s="104">
        <v>120</v>
      </c>
      <c r="K54" s="100">
        <f t="shared" si="1"/>
        <v>0</v>
      </c>
      <c r="L54" s="97" t="s">
        <v>22</v>
      </c>
      <c r="M54" s="96"/>
    </row>
    <row r="55" s="82" customFormat="1" ht="35" customHeight="1" spans="1:13">
      <c r="A55" s="91"/>
      <c r="B55" s="92"/>
      <c r="C55" s="92"/>
      <c r="D55" s="92"/>
      <c r="E55" s="93"/>
      <c r="F55" s="91"/>
      <c r="G55" s="91" t="s">
        <v>35</v>
      </c>
      <c r="H55" s="73" t="s">
        <v>88</v>
      </c>
      <c r="I55" s="104">
        <v>255</v>
      </c>
      <c r="J55" s="104">
        <v>255</v>
      </c>
      <c r="K55" s="100">
        <f t="shared" si="1"/>
        <v>0</v>
      </c>
      <c r="L55" s="97" t="s">
        <v>22</v>
      </c>
      <c r="M55" s="96"/>
    </row>
    <row r="56" s="82" customFormat="1" ht="35" customHeight="1" spans="1:13">
      <c r="A56" s="91"/>
      <c r="B56" s="92"/>
      <c r="C56" s="92"/>
      <c r="D56" s="92"/>
      <c r="E56" s="93"/>
      <c r="F56" s="91"/>
      <c r="G56" s="91" t="s">
        <v>89</v>
      </c>
      <c r="H56" s="73" t="s">
        <v>90</v>
      </c>
      <c r="I56" s="104">
        <v>140.387507</v>
      </c>
      <c r="J56" s="104">
        <v>140.387507</v>
      </c>
      <c r="K56" s="100">
        <f t="shared" si="1"/>
        <v>0</v>
      </c>
      <c r="L56" s="97" t="s">
        <v>22</v>
      </c>
      <c r="M56" s="96"/>
    </row>
    <row r="57" s="82" customFormat="1" ht="35" customHeight="1" spans="1:13">
      <c r="A57" s="91"/>
      <c r="B57" s="92"/>
      <c r="C57" s="92"/>
      <c r="D57" s="92"/>
      <c r="E57" s="93"/>
      <c r="F57" s="91"/>
      <c r="G57" s="91" t="s">
        <v>89</v>
      </c>
      <c r="H57" s="73" t="s">
        <v>91</v>
      </c>
      <c r="I57" s="104">
        <v>88.371315</v>
      </c>
      <c r="J57" s="104">
        <v>88.371315</v>
      </c>
      <c r="K57" s="100">
        <f t="shared" si="1"/>
        <v>0</v>
      </c>
      <c r="L57" s="97" t="s">
        <v>22</v>
      </c>
      <c r="M57" s="96"/>
    </row>
    <row r="58" s="82" customFormat="1" ht="35" customHeight="1" spans="1:13">
      <c r="A58" s="91"/>
      <c r="B58" s="92"/>
      <c r="C58" s="92"/>
      <c r="D58" s="92"/>
      <c r="E58" s="93"/>
      <c r="F58" s="91"/>
      <c r="G58" s="74" t="s">
        <v>92</v>
      </c>
      <c r="H58" s="73" t="s">
        <v>93</v>
      </c>
      <c r="I58" s="108">
        <v>183.414997</v>
      </c>
      <c r="J58" s="108">
        <v>183.414997</v>
      </c>
      <c r="K58" s="100">
        <f t="shared" si="1"/>
        <v>0</v>
      </c>
      <c r="L58" s="97" t="s">
        <v>30</v>
      </c>
      <c r="M58" s="96"/>
    </row>
    <row r="59" s="82" customFormat="1" ht="31" customHeight="1" spans="1:13">
      <c r="A59" s="91"/>
      <c r="B59" s="92"/>
      <c r="C59" s="92"/>
      <c r="D59" s="92"/>
      <c r="E59" s="93"/>
      <c r="F59" s="91"/>
      <c r="G59" s="91" t="s">
        <v>94</v>
      </c>
      <c r="H59" s="73" t="s">
        <v>95</v>
      </c>
      <c r="I59" s="104">
        <v>60</v>
      </c>
      <c r="J59" s="104">
        <v>60</v>
      </c>
      <c r="K59" s="100">
        <f t="shared" si="1"/>
        <v>0</v>
      </c>
      <c r="L59" s="97" t="s">
        <v>22</v>
      </c>
      <c r="M59" s="96"/>
    </row>
    <row r="60" s="82" customFormat="1" ht="31" customHeight="1" spans="1:13">
      <c r="A60" s="91"/>
      <c r="B60" s="92"/>
      <c r="C60" s="92"/>
      <c r="D60" s="92"/>
      <c r="E60" s="93"/>
      <c r="F60" s="91"/>
      <c r="G60" s="91" t="s">
        <v>94</v>
      </c>
      <c r="H60" s="73" t="s">
        <v>96</v>
      </c>
      <c r="I60" s="104">
        <v>50</v>
      </c>
      <c r="J60" s="104">
        <v>50</v>
      </c>
      <c r="K60" s="100">
        <f t="shared" si="1"/>
        <v>0</v>
      </c>
      <c r="L60" s="97" t="s">
        <v>22</v>
      </c>
      <c r="M60" s="96"/>
    </row>
    <row r="61" s="82" customFormat="1" ht="31" customHeight="1" spans="1:13">
      <c r="A61" s="91"/>
      <c r="B61" s="92"/>
      <c r="C61" s="92"/>
      <c r="D61" s="92"/>
      <c r="E61" s="93"/>
      <c r="F61" s="91"/>
      <c r="G61" s="109" t="s">
        <v>97</v>
      </c>
      <c r="H61" s="73" t="s">
        <v>98</v>
      </c>
      <c r="I61" s="104">
        <v>168.561</v>
      </c>
      <c r="J61" s="104">
        <v>1045.561</v>
      </c>
      <c r="K61" s="100">
        <f t="shared" si="1"/>
        <v>-877</v>
      </c>
      <c r="L61" s="97" t="s">
        <v>84</v>
      </c>
      <c r="M61" s="96"/>
    </row>
    <row r="62" s="82" customFormat="1" ht="31" customHeight="1" spans="1:13">
      <c r="A62" s="91"/>
      <c r="B62" s="92"/>
      <c r="C62" s="92"/>
      <c r="D62" s="92"/>
      <c r="E62" s="93"/>
      <c r="F62" s="91"/>
      <c r="G62" s="91" t="s">
        <v>31</v>
      </c>
      <c r="H62" s="73" t="s">
        <v>98</v>
      </c>
      <c r="I62" s="104">
        <v>404.36</v>
      </c>
      <c r="J62" s="104"/>
      <c r="K62" s="100"/>
      <c r="L62" s="97" t="s">
        <v>84</v>
      </c>
      <c r="M62" s="96"/>
    </row>
    <row r="63" s="82" customFormat="1" ht="38" customHeight="1" spans="1:13">
      <c r="A63" s="91"/>
      <c r="B63" s="92"/>
      <c r="C63" s="92"/>
      <c r="D63" s="92"/>
      <c r="E63" s="93"/>
      <c r="F63" s="91"/>
      <c r="G63" s="91" t="s">
        <v>99</v>
      </c>
      <c r="H63" s="73" t="s">
        <v>98</v>
      </c>
      <c r="I63" s="104">
        <v>165.71</v>
      </c>
      <c r="J63" s="104"/>
      <c r="K63" s="100"/>
      <c r="L63" s="97" t="s">
        <v>84</v>
      </c>
      <c r="M63" s="96"/>
    </row>
    <row r="64" s="82" customFormat="1" ht="31" customHeight="1" spans="1:13">
      <c r="A64" s="91"/>
      <c r="B64" s="92" t="s">
        <v>16</v>
      </c>
      <c r="C64" s="92"/>
      <c r="D64" s="92"/>
      <c r="E64" s="93"/>
      <c r="F64" s="91"/>
      <c r="G64" s="91" t="s">
        <v>39</v>
      </c>
      <c r="H64" s="73" t="s">
        <v>98</v>
      </c>
      <c r="I64" s="104">
        <v>93.93</v>
      </c>
      <c r="J64" s="104"/>
      <c r="K64" s="100"/>
      <c r="L64" s="97" t="s">
        <v>84</v>
      </c>
      <c r="M64" s="96"/>
    </row>
    <row r="65" s="82" customFormat="1" ht="31" customHeight="1" spans="1:13">
      <c r="A65" s="91"/>
      <c r="B65" s="92"/>
      <c r="C65" s="92"/>
      <c r="D65" s="92"/>
      <c r="E65" s="93"/>
      <c r="F65" s="91"/>
      <c r="G65" s="91" t="s">
        <v>100</v>
      </c>
      <c r="H65" s="73" t="s">
        <v>98</v>
      </c>
      <c r="I65" s="104">
        <v>213</v>
      </c>
      <c r="J65" s="104"/>
      <c r="K65" s="100"/>
      <c r="L65" s="97" t="s">
        <v>84</v>
      </c>
      <c r="M65" s="96"/>
    </row>
    <row r="66" s="82" customFormat="1" ht="33" customHeight="1" spans="1:13">
      <c r="A66" s="91"/>
      <c r="B66" s="92"/>
      <c r="C66" s="92"/>
      <c r="D66" s="92"/>
      <c r="E66" s="93"/>
      <c r="F66" s="91"/>
      <c r="G66" s="91" t="s">
        <v>99</v>
      </c>
      <c r="H66" s="110" t="s">
        <v>101</v>
      </c>
      <c r="I66" s="104">
        <v>133.953901</v>
      </c>
      <c r="J66" s="104">
        <v>133.953901</v>
      </c>
      <c r="K66" s="100">
        <f>I66-J66</f>
        <v>0</v>
      </c>
      <c r="L66" s="97" t="s">
        <v>30</v>
      </c>
      <c r="M66" s="96"/>
    </row>
    <row r="67" s="82" customFormat="1" ht="33" customHeight="1" spans="1:13">
      <c r="A67" s="91"/>
      <c r="B67" s="92"/>
      <c r="C67" s="92"/>
      <c r="D67" s="92"/>
      <c r="E67" s="93"/>
      <c r="F67" s="91"/>
      <c r="G67" s="91" t="s">
        <v>102</v>
      </c>
      <c r="H67" s="110" t="s">
        <v>103</v>
      </c>
      <c r="I67" s="104">
        <v>118.89022</v>
      </c>
      <c r="J67" s="104">
        <v>118.89022</v>
      </c>
      <c r="K67" s="100">
        <f>I67-J67</f>
        <v>0</v>
      </c>
      <c r="L67" s="97" t="s">
        <v>30</v>
      </c>
      <c r="M67" s="96"/>
    </row>
    <row r="68" s="82" customFormat="1" ht="33" customHeight="1" spans="1:13">
      <c r="A68" s="91"/>
      <c r="B68" s="92"/>
      <c r="C68" s="92"/>
      <c r="D68" s="92"/>
      <c r="E68" s="93"/>
      <c r="F68" s="91"/>
      <c r="G68" s="91" t="s">
        <v>104</v>
      </c>
      <c r="H68" s="97" t="s">
        <v>105</v>
      </c>
      <c r="I68" s="104">
        <v>1750</v>
      </c>
      <c r="J68" s="104">
        <v>1750</v>
      </c>
      <c r="K68" s="100">
        <f>I68-J68</f>
        <v>0</v>
      </c>
      <c r="L68" s="97" t="s">
        <v>22</v>
      </c>
      <c r="M68" s="96" t="s">
        <v>106</v>
      </c>
    </row>
    <row r="69" s="82" customFormat="1" ht="27" customHeight="1" spans="1:13">
      <c r="A69" s="91">
        <v>2</v>
      </c>
      <c r="B69" s="109" t="s">
        <v>107</v>
      </c>
      <c r="C69" s="109" t="s">
        <v>108</v>
      </c>
      <c r="D69" s="109" t="s">
        <v>27</v>
      </c>
      <c r="E69" s="111">
        <v>380</v>
      </c>
      <c r="F69" s="91" t="s">
        <v>19</v>
      </c>
      <c r="G69" s="91" t="s">
        <v>31</v>
      </c>
      <c r="H69" s="112" t="s">
        <v>109</v>
      </c>
      <c r="I69" s="104">
        <v>380</v>
      </c>
      <c r="J69" s="104">
        <v>380</v>
      </c>
      <c r="K69" s="100">
        <f>I69-J69</f>
        <v>0</v>
      </c>
      <c r="L69" s="97" t="s">
        <v>30</v>
      </c>
      <c r="M69" s="96"/>
    </row>
    <row r="70" s="82" customFormat="1" ht="27" customHeight="1" spans="1:13">
      <c r="A70" s="91"/>
      <c r="B70" s="109"/>
      <c r="C70" s="109"/>
      <c r="D70" s="109" t="s">
        <v>18</v>
      </c>
      <c r="E70" s="113">
        <v>340</v>
      </c>
      <c r="F70" s="91"/>
      <c r="G70" s="91" t="s">
        <v>110</v>
      </c>
      <c r="H70" s="114" t="s">
        <v>98</v>
      </c>
      <c r="I70" s="104">
        <v>340</v>
      </c>
      <c r="J70" s="104">
        <v>1848</v>
      </c>
      <c r="K70" s="100">
        <f>I70-J70</f>
        <v>-1508</v>
      </c>
      <c r="L70" s="97" t="s">
        <v>84</v>
      </c>
      <c r="M70" s="96"/>
    </row>
    <row r="71" s="82" customFormat="1" ht="27" customHeight="1" spans="1:13">
      <c r="A71" s="91"/>
      <c r="B71" s="109"/>
      <c r="C71" s="109"/>
      <c r="D71" s="91" t="s">
        <v>25</v>
      </c>
      <c r="E71" s="113">
        <v>380</v>
      </c>
      <c r="F71" s="91"/>
      <c r="G71" s="91" t="s">
        <v>110</v>
      </c>
      <c r="H71" s="115" t="s">
        <v>98</v>
      </c>
      <c r="I71" s="104">
        <v>380</v>
      </c>
      <c r="J71" s="104"/>
      <c r="K71" s="100"/>
      <c r="L71" s="97" t="s">
        <v>84</v>
      </c>
      <c r="M71" s="96"/>
    </row>
    <row r="72" s="82" customFormat="1" ht="27" customHeight="1" spans="1:13">
      <c r="A72" s="91"/>
      <c r="B72" s="109"/>
      <c r="C72" s="109"/>
      <c r="D72" s="109" t="s">
        <v>41</v>
      </c>
      <c r="E72" s="113">
        <v>4700</v>
      </c>
      <c r="F72" s="91"/>
      <c r="G72" s="91" t="s">
        <v>110</v>
      </c>
      <c r="H72" s="115" t="s">
        <v>98</v>
      </c>
      <c r="I72" s="104">
        <f>792.38-340-380</f>
        <v>72.38</v>
      </c>
      <c r="J72" s="104"/>
      <c r="K72" s="100"/>
      <c r="L72" s="97" t="s">
        <v>84</v>
      </c>
      <c r="M72" s="96"/>
    </row>
    <row r="73" s="82" customFormat="1" ht="27" customHeight="1" spans="1:13">
      <c r="A73" s="91"/>
      <c r="B73" s="109"/>
      <c r="C73" s="109"/>
      <c r="D73" s="109"/>
      <c r="E73" s="113"/>
      <c r="F73" s="91"/>
      <c r="G73" s="91" t="s">
        <v>79</v>
      </c>
      <c r="H73" s="114" t="s">
        <v>98</v>
      </c>
      <c r="I73" s="104">
        <v>372.17</v>
      </c>
      <c r="J73" s="104"/>
      <c r="K73" s="100"/>
      <c r="L73" s="97" t="s">
        <v>84</v>
      </c>
      <c r="M73" s="96"/>
    </row>
    <row r="74" s="82" customFormat="1" ht="27" customHeight="1" spans="1:13">
      <c r="A74" s="91"/>
      <c r="B74" s="109"/>
      <c r="C74" s="109"/>
      <c r="D74" s="109"/>
      <c r="E74" s="113"/>
      <c r="F74" s="91"/>
      <c r="G74" s="91" t="s">
        <v>33</v>
      </c>
      <c r="H74" s="114" t="s">
        <v>98</v>
      </c>
      <c r="I74" s="104">
        <v>385</v>
      </c>
      <c r="J74" s="97" t="s">
        <v>84</v>
      </c>
      <c r="K74" s="100"/>
      <c r="L74" s="97" t="s">
        <v>84</v>
      </c>
      <c r="M74" s="96"/>
    </row>
    <row r="75" s="82" customFormat="1" ht="27" customHeight="1" spans="1:13">
      <c r="A75" s="91"/>
      <c r="B75" s="109"/>
      <c r="C75" s="109"/>
      <c r="D75" s="109"/>
      <c r="E75" s="113"/>
      <c r="F75" s="91"/>
      <c r="G75" s="91" t="s">
        <v>39</v>
      </c>
      <c r="H75" s="114" t="s">
        <v>98</v>
      </c>
      <c r="I75" s="104">
        <v>95.21</v>
      </c>
      <c r="J75" s="97" t="s">
        <v>84</v>
      </c>
      <c r="K75" s="100"/>
      <c r="L75" s="97" t="s">
        <v>84</v>
      </c>
      <c r="M75" s="96"/>
    </row>
    <row r="76" s="82" customFormat="1" ht="27" customHeight="1" spans="1:13">
      <c r="A76" s="91"/>
      <c r="B76" s="109"/>
      <c r="C76" s="109"/>
      <c r="D76" s="109"/>
      <c r="E76" s="113"/>
      <c r="F76" s="91"/>
      <c r="G76" s="91" t="s">
        <v>102</v>
      </c>
      <c r="H76" s="114" t="s">
        <v>98</v>
      </c>
      <c r="I76" s="104">
        <v>203.24</v>
      </c>
      <c r="J76" s="97" t="s">
        <v>84</v>
      </c>
      <c r="K76" s="100"/>
      <c r="L76" s="97" t="s">
        <v>84</v>
      </c>
      <c r="M76" s="96"/>
    </row>
    <row r="77" s="82" customFormat="1" ht="27" customHeight="1" spans="1:13">
      <c r="A77" s="91"/>
      <c r="B77" s="109"/>
      <c r="C77" s="109"/>
      <c r="D77" s="109"/>
      <c r="E77" s="113"/>
      <c r="F77" s="91"/>
      <c r="G77" s="91" t="s">
        <v>20</v>
      </c>
      <c r="H77" s="91" t="s">
        <v>59</v>
      </c>
      <c r="I77" s="104">
        <v>800</v>
      </c>
      <c r="J77" s="104">
        <v>800</v>
      </c>
      <c r="K77" s="100">
        <f t="shared" ref="K77:K106" si="2">I77-J77</f>
        <v>0</v>
      </c>
      <c r="L77" s="97" t="s">
        <v>22</v>
      </c>
      <c r="M77" s="96"/>
    </row>
    <row r="78" s="82" customFormat="1" ht="28" customHeight="1" spans="1:13">
      <c r="A78" s="91"/>
      <c r="B78" s="109"/>
      <c r="C78" s="109"/>
      <c r="D78" s="109"/>
      <c r="E78" s="113"/>
      <c r="F78" s="91"/>
      <c r="G78" s="91" t="s">
        <v>20</v>
      </c>
      <c r="H78" s="91" t="s">
        <v>111</v>
      </c>
      <c r="I78" s="104">
        <v>99.5</v>
      </c>
      <c r="J78" s="104">
        <v>99.5</v>
      </c>
      <c r="K78" s="100">
        <f t="shared" si="2"/>
        <v>0</v>
      </c>
      <c r="L78" s="97" t="s">
        <v>22</v>
      </c>
      <c r="M78" s="96"/>
    </row>
    <row r="79" s="82" customFormat="1" ht="28" customHeight="1" spans="1:13">
      <c r="A79" s="91"/>
      <c r="B79" s="109"/>
      <c r="C79" s="109"/>
      <c r="D79" s="109"/>
      <c r="E79" s="113"/>
      <c r="F79" s="91"/>
      <c r="G79" s="91" t="s">
        <v>20</v>
      </c>
      <c r="H79" s="91" t="s">
        <v>43</v>
      </c>
      <c r="I79" s="104">
        <v>821.88255</v>
      </c>
      <c r="J79" s="104">
        <v>821.88255</v>
      </c>
      <c r="K79" s="100">
        <f t="shared" si="2"/>
        <v>0</v>
      </c>
      <c r="L79" s="97" t="s">
        <v>22</v>
      </c>
      <c r="M79" s="96"/>
    </row>
    <row r="80" s="82" customFormat="1" ht="29" customHeight="1" spans="1:13">
      <c r="A80" s="91"/>
      <c r="B80" s="109"/>
      <c r="C80" s="109"/>
      <c r="D80" s="109"/>
      <c r="E80" s="113"/>
      <c r="F80" s="91"/>
      <c r="G80" s="92" t="s">
        <v>20</v>
      </c>
      <c r="H80" s="116" t="s">
        <v>58</v>
      </c>
      <c r="I80" s="108">
        <v>128.55313</v>
      </c>
      <c r="J80" s="108">
        <v>128.55313</v>
      </c>
      <c r="K80" s="100">
        <f t="shared" si="2"/>
        <v>0</v>
      </c>
      <c r="L80" s="97" t="s">
        <v>22</v>
      </c>
      <c r="M80" s="96"/>
    </row>
    <row r="81" s="82" customFormat="1" ht="26" customHeight="1" spans="1:13">
      <c r="A81" s="91"/>
      <c r="B81" s="109"/>
      <c r="C81" s="109"/>
      <c r="D81" s="109"/>
      <c r="E81" s="113"/>
      <c r="F81" s="91"/>
      <c r="G81" s="91" t="s">
        <v>71</v>
      </c>
      <c r="H81" s="97" t="s">
        <v>72</v>
      </c>
      <c r="I81" s="104">
        <v>200</v>
      </c>
      <c r="J81" s="104">
        <v>200</v>
      </c>
      <c r="K81" s="100">
        <f t="shared" si="2"/>
        <v>0</v>
      </c>
      <c r="L81" s="97" t="s">
        <v>50</v>
      </c>
      <c r="M81" s="96"/>
    </row>
    <row r="82" s="82" customFormat="1" ht="26" customHeight="1" spans="1:13">
      <c r="A82" s="91"/>
      <c r="B82" s="109"/>
      <c r="C82" s="109"/>
      <c r="D82" s="109"/>
      <c r="E82" s="113"/>
      <c r="F82" s="91"/>
      <c r="G82" s="91" t="s">
        <v>71</v>
      </c>
      <c r="H82" s="112" t="s">
        <v>73</v>
      </c>
      <c r="I82" s="104">
        <v>75.803141</v>
      </c>
      <c r="J82" s="104">
        <v>75.803141</v>
      </c>
      <c r="K82" s="100">
        <f t="shared" si="2"/>
        <v>0</v>
      </c>
      <c r="L82" s="97" t="s">
        <v>50</v>
      </c>
      <c r="M82" s="96"/>
    </row>
    <row r="83" s="82" customFormat="1" ht="21" customHeight="1" spans="1:13">
      <c r="A83" s="91"/>
      <c r="B83" s="109"/>
      <c r="C83" s="109"/>
      <c r="D83" s="109"/>
      <c r="E83" s="113"/>
      <c r="F83" s="91"/>
      <c r="G83" s="91" t="s">
        <v>112</v>
      </c>
      <c r="H83" s="114" t="s">
        <v>113</v>
      </c>
      <c r="I83" s="108">
        <v>40</v>
      </c>
      <c r="J83" s="108">
        <v>40</v>
      </c>
      <c r="K83" s="100">
        <f t="shared" si="2"/>
        <v>0</v>
      </c>
      <c r="L83" s="97" t="s">
        <v>22</v>
      </c>
      <c r="M83" s="96"/>
    </row>
    <row r="84" s="82" customFormat="1" ht="22" customHeight="1" spans="1:13">
      <c r="A84" s="91"/>
      <c r="B84" s="109"/>
      <c r="C84" s="109"/>
      <c r="D84" s="109"/>
      <c r="E84" s="113"/>
      <c r="F84" s="91"/>
      <c r="G84" s="91" t="s">
        <v>114</v>
      </c>
      <c r="H84" s="114" t="s">
        <v>115</v>
      </c>
      <c r="I84" s="104">
        <v>132</v>
      </c>
      <c r="J84" s="104">
        <v>132</v>
      </c>
      <c r="K84" s="100">
        <f t="shared" si="2"/>
        <v>0</v>
      </c>
      <c r="L84" s="97" t="s">
        <v>30</v>
      </c>
      <c r="M84" s="96" t="s">
        <v>116</v>
      </c>
    </row>
    <row r="85" s="82" customFormat="1" ht="38" customHeight="1" spans="1:13">
      <c r="A85" s="91"/>
      <c r="B85" s="109" t="s">
        <v>107</v>
      </c>
      <c r="C85" s="109"/>
      <c r="D85" s="109"/>
      <c r="E85" s="113"/>
      <c r="F85" s="91"/>
      <c r="G85" s="74" t="s">
        <v>77</v>
      </c>
      <c r="H85" s="117" t="s">
        <v>117</v>
      </c>
      <c r="I85" s="108">
        <v>115.9</v>
      </c>
      <c r="J85" s="108">
        <v>115.9</v>
      </c>
      <c r="K85" s="100">
        <f t="shared" si="2"/>
        <v>0</v>
      </c>
      <c r="L85" s="97" t="s">
        <v>30</v>
      </c>
      <c r="M85" s="96"/>
    </row>
    <row r="86" s="82" customFormat="1" ht="38" customHeight="1" spans="1:13">
      <c r="A86" s="91"/>
      <c r="B86" s="109"/>
      <c r="C86" s="109"/>
      <c r="D86" s="109"/>
      <c r="E86" s="113"/>
      <c r="F86" s="91"/>
      <c r="G86" s="92" t="s">
        <v>79</v>
      </c>
      <c r="H86" s="118" t="s">
        <v>118</v>
      </c>
      <c r="I86" s="108">
        <v>255.834309</v>
      </c>
      <c r="J86" s="108">
        <v>255.834309</v>
      </c>
      <c r="K86" s="100">
        <f t="shared" si="2"/>
        <v>0</v>
      </c>
      <c r="L86" s="97" t="s">
        <v>30</v>
      </c>
      <c r="M86" s="96"/>
    </row>
    <row r="87" s="82" customFormat="1" ht="38" customHeight="1" spans="1:13">
      <c r="A87" s="91"/>
      <c r="B87" s="109"/>
      <c r="C87" s="109"/>
      <c r="D87" s="109"/>
      <c r="E87" s="113"/>
      <c r="F87" s="91"/>
      <c r="G87" s="92" t="s">
        <v>94</v>
      </c>
      <c r="H87" s="118" t="s">
        <v>119</v>
      </c>
      <c r="I87" s="108">
        <v>368</v>
      </c>
      <c r="J87" s="108">
        <v>368</v>
      </c>
      <c r="K87" s="100">
        <f t="shared" si="2"/>
        <v>0</v>
      </c>
      <c r="L87" s="97" t="s">
        <v>30</v>
      </c>
      <c r="M87" s="96"/>
    </row>
    <row r="88" s="82" customFormat="1" ht="27" customHeight="1" spans="1:13">
      <c r="A88" s="91"/>
      <c r="B88" s="109"/>
      <c r="C88" s="109"/>
      <c r="D88" s="109"/>
      <c r="E88" s="113"/>
      <c r="F88" s="91"/>
      <c r="G88" s="91" t="s">
        <v>67</v>
      </c>
      <c r="H88" s="92" t="s">
        <v>69</v>
      </c>
      <c r="I88" s="108">
        <v>434.53</v>
      </c>
      <c r="J88" s="108">
        <v>434.53</v>
      </c>
      <c r="K88" s="100">
        <f t="shared" si="2"/>
        <v>0</v>
      </c>
      <c r="L88" s="97" t="s">
        <v>30</v>
      </c>
      <c r="M88" s="96"/>
    </row>
    <row r="89" s="82" customFormat="1" ht="31" customHeight="1" spans="1:13">
      <c r="A89" s="91"/>
      <c r="B89" s="109"/>
      <c r="C89" s="109"/>
      <c r="D89" s="109"/>
      <c r="E89" s="113"/>
      <c r="F89" s="91"/>
      <c r="G89" s="92" t="s">
        <v>94</v>
      </c>
      <c r="H89" s="73" t="s">
        <v>95</v>
      </c>
      <c r="I89" s="108">
        <v>100</v>
      </c>
      <c r="J89" s="108">
        <v>100</v>
      </c>
      <c r="K89" s="100">
        <f t="shared" si="2"/>
        <v>0</v>
      </c>
      <c r="L89" s="97" t="s">
        <v>22</v>
      </c>
      <c r="M89" s="96"/>
    </row>
    <row r="90" s="82" customFormat="1" ht="27" customHeight="1" spans="1:13">
      <c r="A90" s="91">
        <v>3</v>
      </c>
      <c r="B90" s="92" t="s">
        <v>120</v>
      </c>
      <c r="C90" s="92" t="s">
        <v>121</v>
      </c>
      <c r="D90" s="92" t="s">
        <v>122</v>
      </c>
      <c r="E90" s="93">
        <v>6636</v>
      </c>
      <c r="F90" s="74" t="s">
        <v>123</v>
      </c>
      <c r="G90" s="91" t="s">
        <v>114</v>
      </c>
      <c r="H90" s="74" t="s">
        <v>105</v>
      </c>
      <c r="I90" s="119">
        <v>750</v>
      </c>
      <c r="J90" s="119">
        <v>750</v>
      </c>
      <c r="K90" s="100">
        <f t="shared" si="2"/>
        <v>0</v>
      </c>
      <c r="L90" s="97" t="s">
        <v>22</v>
      </c>
      <c r="M90" s="96" t="s">
        <v>0</v>
      </c>
    </row>
    <row r="91" s="82" customFormat="1" ht="27" customHeight="1" spans="1:13">
      <c r="A91" s="91"/>
      <c r="B91" s="92"/>
      <c r="C91" s="92"/>
      <c r="D91" s="92"/>
      <c r="E91" s="93"/>
      <c r="F91" s="74"/>
      <c r="G91" s="91" t="s">
        <v>20</v>
      </c>
      <c r="H91" s="74" t="s">
        <v>124</v>
      </c>
      <c r="I91" s="119">
        <v>2436.15313</v>
      </c>
      <c r="J91" s="119">
        <v>2436.15313</v>
      </c>
      <c r="K91" s="100">
        <f t="shared" si="2"/>
        <v>0</v>
      </c>
      <c r="L91" s="97" t="s">
        <v>22</v>
      </c>
      <c r="M91" s="96"/>
    </row>
    <row r="92" s="82" customFormat="1" ht="31" customHeight="1" spans="1:13">
      <c r="A92" s="91"/>
      <c r="B92" s="92"/>
      <c r="C92" s="92"/>
      <c r="D92" s="92"/>
      <c r="E92" s="93"/>
      <c r="F92" s="74"/>
      <c r="G92" s="91" t="s">
        <v>20</v>
      </c>
      <c r="H92" s="91" t="s">
        <v>43</v>
      </c>
      <c r="I92" s="119">
        <v>1401.255124</v>
      </c>
      <c r="J92" s="119">
        <v>1401.255124</v>
      </c>
      <c r="K92" s="100">
        <f t="shared" si="2"/>
        <v>0</v>
      </c>
      <c r="L92" s="97" t="s">
        <v>22</v>
      </c>
      <c r="M92" s="96"/>
    </row>
    <row r="93" s="82" customFormat="1" ht="27" customHeight="1" spans="1:13">
      <c r="A93" s="91"/>
      <c r="B93" s="92"/>
      <c r="C93" s="92"/>
      <c r="D93" s="92"/>
      <c r="E93" s="93"/>
      <c r="F93" s="74"/>
      <c r="G93" s="91" t="s">
        <v>20</v>
      </c>
      <c r="H93" s="74" t="s">
        <v>54</v>
      </c>
      <c r="I93" s="119">
        <v>1121.913275</v>
      </c>
      <c r="J93" s="119">
        <v>1121.913275</v>
      </c>
      <c r="K93" s="100">
        <f t="shared" si="2"/>
        <v>0</v>
      </c>
      <c r="L93" s="97" t="s">
        <v>22</v>
      </c>
      <c r="M93" s="96"/>
    </row>
    <row r="94" s="82" customFormat="1" ht="33" customHeight="1" spans="1:13">
      <c r="A94" s="91"/>
      <c r="B94" s="92"/>
      <c r="C94" s="92"/>
      <c r="D94" s="92"/>
      <c r="E94" s="93"/>
      <c r="F94" s="74"/>
      <c r="G94" s="91" t="s">
        <v>20</v>
      </c>
      <c r="H94" s="74" t="s">
        <v>53</v>
      </c>
      <c r="I94" s="119">
        <v>15</v>
      </c>
      <c r="J94" s="119">
        <v>15</v>
      </c>
      <c r="K94" s="100">
        <f t="shared" si="2"/>
        <v>0</v>
      </c>
      <c r="L94" s="97" t="s">
        <v>22</v>
      </c>
      <c r="M94" s="96"/>
    </row>
    <row r="95" s="82" customFormat="1" ht="33" customHeight="1" spans="1:13">
      <c r="A95" s="91"/>
      <c r="B95" s="92"/>
      <c r="C95" s="92"/>
      <c r="D95" s="92"/>
      <c r="E95" s="93"/>
      <c r="F95" s="74"/>
      <c r="G95" s="91" t="s">
        <v>71</v>
      </c>
      <c r="H95" s="92" t="s">
        <v>73</v>
      </c>
      <c r="I95" s="119">
        <v>0.0503</v>
      </c>
      <c r="J95" s="119">
        <v>0.0503</v>
      </c>
      <c r="K95" s="100">
        <f t="shared" si="2"/>
        <v>0</v>
      </c>
      <c r="L95" s="97" t="s">
        <v>50</v>
      </c>
      <c r="M95" s="96"/>
    </row>
    <row r="96" s="82" customFormat="1" ht="33" customHeight="1" spans="1:13">
      <c r="A96" s="91"/>
      <c r="B96" s="92"/>
      <c r="C96" s="92"/>
      <c r="D96" s="92"/>
      <c r="E96" s="93"/>
      <c r="F96" s="74"/>
      <c r="G96" s="91" t="s">
        <v>20</v>
      </c>
      <c r="H96" s="92" t="s">
        <v>58</v>
      </c>
      <c r="I96" s="119">
        <v>749.84687</v>
      </c>
      <c r="J96" s="119">
        <v>749.84687</v>
      </c>
      <c r="K96" s="100">
        <f t="shared" si="2"/>
        <v>0</v>
      </c>
      <c r="L96" s="97" t="s">
        <v>22</v>
      </c>
      <c r="M96" s="96"/>
    </row>
    <row r="97" s="82" customFormat="1" ht="31" customHeight="1" spans="1:15">
      <c r="A97" s="91"/>
      <c r="B97" s="92"/>
      <c r="C97" s="92"/>
      <c r="D97" s="92"/>
      <c r="E97" s="93"/>
      <c r="F97" s="74"/>
      <c r="G97" s="91" t="s">
        <v>125</v>
      </c>
      <c r="H97" s="74" t="s">
        <v>126</v>
      </c>
      <c r="I97" s="119">
        <v>161.781401</v>
      </c>
      <c r="J97" s="119">
        <v>161.781401</v>
      </c>
      <c r="K97" s="100">
        <f t="shared" si="2"/>
        <v>0</v>
      </c>
      <c r="L97" s="97" t="s">
        <v>22</v>
      </c>
      <c r="M97" s="96"/>
    </row>
    <row r="98" s="82" customFormat="1" ht="35" customHeight="1" spans="1:15">
      <c r="A98" s="91">
        <v>4</v>
      </c>
      <c r="B98" s="92" t="s">
        <v>127</v>
      </c>
      <c r="C98" s="92" t="s">
        <v>128</v>
      </c>
      <c r="D98" s="92" t="s">
        <v>129</v>
      </c>
      <c r="E98" s="93">
        <v>4000</v>
      </c>
      <c r="F98" s="74" t="s">
        <v>123</v>
      </c>
      <c r="G98" s="91" t="s">
        <v>20</v>
      </c>
      <c r="H98" s="92" t="s">
        <v>130</v>
      </c>
      <c r="I98" s="119">
        <v>1100</v>
      </c>
      <c r="J98" s="119">
        <v>805.27</v>
      </c>
      <c r="K98" s="95">
        <f t="shared" si="2"/>
        <v>294.73</v>
      </c>
      <c r="L98" s="97" t="s">
        <v>30</v>
      </c>
      <c r="M98" s="96"/>
    </row>
    <row r="99" s="82" customFormat="1" ht="35" customHeight="1" spans="1:15">
      <c r="A99" s="91"/>
      <c r="B99" s="92"/>
      <c r="C99" s="92"/>
      <c r="D99" s="92"/>
      <c r="E99" s="93"/>
      <c r="F99" s="74"/>
      <c r="G99" s="91" t="s">
        <v>67</v>
      </c>
      <c r="H99" s="92" t="s">
        <v>68</v>
      </c>
      <c r="I99" s="119">
        <v>787</v>
      </c>
      <c r="J99" s="119">
        <v>787</v>
      </c>
      <c r="K99" s="100">
        <f t="shared" si="2"/>
        <v>0</v>
      </c>
      <c r="L99" s="97" t="s">
        <v>30</v>
      </c>
      <c r="M99" s="96"/>
    </row>
    <row r="100" s="82" customFormat="1" ht="41" customHeight="1" spans="1:15">
      <c r="A100" s="91"/>
      <c r="B100" s="92"/>
      <c r="C100" s="92"/>
      <c r="D100" s="92"/>
      <c r="E100" s="93"/>
      <c r="F100" s="74"/>
      <c r="G100" s="91" t="s">
        <v>131</v>
      </c>
      <c r="H100" s="92" t="s">
        <v>132</v>
      </c>
      <c r="I100" s="119">
        <v>500</v>
      </c>
      <c r="J100" s="119">
        <v>381</v>
      </c>
      <c r="K100" s="95">
        <f t="shared" si="2"/>
        <v>119</v>
      </c>
      <c r="L100" s="97" t="s">
        <v>22</v>
      </c>
      <c r="M100" s="96"/>
    </row>
    <row r="101" s="82" customFormat="1" ht="34" customHeight="1" spans="1:15">
      <c r="A101" s="91"/>
      <c r="B101" s="92"/>
      <c r="C101" s="92"/>
      <c r="D101" s="92"/>
      <c r="E101" s="93"/>
      <c r="F101" s="74"/>
      <c r="G101" s="109" t="s">
        <v>133</v>
      </c>
      <c r="H101" s="92" t="s">
        <v>134</v>
      </c>
      <c r="I101" s="119">
        <v>733</v>
      </c>
      <c r="J101" s="119">
        <v>698.75</v>
      </c>
      <c r="K101" s="95">
        <f t="shared" si="2"/>
        <v>34.25</v>
      </c>
      <c r="L101" s="97" t="s">
        <v>30</v>
      </c>
      <c r="M101" s="96"/>
    </row>
    <row r="102" s="82" customFormat="1" ht="43" customHeight="1" spans="1:15">
      <c r="A102" s="91"/>
      <c r="B102" s="92"/>
      <c r="C102" s="92"/>
      <c r="D102" s="92"/>
      <c r="E102" s="93"/>
      <c r="F102" s="74"/>
      <c r="G102" s="109" t="s">
        <v>133</v>
      </c>
      <c r="H102" s="74" t="s">
        <v>135</v>
      </c>
      <c r="I102" s="119">
        <v>880</v>
      </c>
      <c r="J102" s="119">
        <v>791.0864</v>
      </c>
      <c r="K102" s="95">
        <f t="shared" si="2"/>
        <v>88.9136</v>
      </c>
      <c r="L102" s="97" t="s">
        <v>30</v>
      </c>
      <c r="M102" s="96"/>
    </row>
    <row r="103" s="82" customFormat="1" ht="32" customHeight="1" spans="1:15">
      <c r="A103" s="91">
        <v>5</v>
      </c>
      <c r="B103" s="92" t="s">
        <v>136</v>
      </c>
      <c r="C103" s="92" t="s">
        <v>137</v>
      </c>
      <c r="D103" s="92" t="s">
        <v>138</v>
      </c>
      <c r="E103" s="93">
        <v>1625</v>
      </c>
      <c r="F103" s="91" t="s">
        <v>19</v>
      </c>
      <c r="G103" s="92" t="s">
        <v>139</v>
      </c>
      <c r="H103" s="92" t="s">
        <v>69</v>
      </c>
      <c r="I103" s="120">
        <v>415</v>
      </c>
      <c r="J103" s="120">
        <v>245</v>
      </c>
      <c r="K103" s="95">
        <f t="shared" si="2"/>
        <v>170</v>
      </c>
      <c r="L103" s="97" t="s">
        <v>30</v>
      </c>
      <c r="M103" s="96"/>
    </row>
    <row r="104" s="82" customFormat="1" ht="28" customHeight="1" spans="1:15">
      <c r="A104" s="91"/>
      <c r="B104" s="92"/>
      <c r="C104" s="92"/>
      <c r="D104" s="92"/>
      <c r="E104" s="93"/>
      <c r="F104" s="91"/>
      <c r="G104" s="74" t="s">
        <v>79</v>
      </c>
      <c r="H104" s="73" t="s">
        <v>82</v>
      </c>
      <c r="I104" s="108">
        <f>13+8</f>
        <v>21</v>
      </c>
      <c r="J104" s="108">
        <v>10.03</v>
      </c>
      <c r="K104" s="95">
        <f t="shared" si="2"/>
        <v>10.97</v>
      </c>
      <c r="L104" s="97" t="s">
        <v>30</v>
      </c>
      <c r="M104" s="96"/>
      <c r="O104" s="121"/>
    </row>
    <row r="105" s="82" customFormat="1" ht="27" customHeight="1" spans="1:15">
      <c r="A105" s="91"/>
      <c r="B105" s="92"/>
      <c r="C105" s="92"/>
      <c r="D105" s="92"/>
      <c r="E105" s="93"/>
      <c r="F105" s="91"/>
      <c r="G105" s="92" t="s">
        <v>33</v>
      </c>
      <c r="H105" s="101" t="s">
        <v>86</v>
      </c>
      <c r="I105" s="104">
        <f>114.33237-15.920764</f>
        <v>98.411606</v>
      </c>
      <c r="J105" s="104">
        <v>114.33237</v>
      </c>
      <c r="K105" s="100">
        <f t="shared" si="2"/>
        <v>-15.920764</v>
      </c>
      <c r="L105" s="97" t="s">
        <v>30</v>
      </c>
      <c r="M105" s="96"/>
    </row>
    <row r="106" s="82" customFormat="1" ht="27" customHeight="1" spans="1:15">
      <c r="A106" s="91"/>
      <c r="B106" s="92"/>
      <c r="C106" s="92"/>
      <c r="D106" s="92"/>
      <c r="E106" s="93"/>
      <c r="F106" s="91"/>
      <c r="G106" s="92" t="s">
        <v>104</v>
      </c>
      <c r="H106" s="101" t="s">
        <v>140</v>
      </c>
      <c r="I106" s="104">
        <v>4.66763</v>
      </c>
      <c r="J106" s="104">
        <v>4.66763</v>
      </c>
      <c r="K106" s="100">
        <f t="shared" si="2"/>
        <v>0</v>
      </c>
      <c r="L106" s="97" t="s">
        <v>30</v>
      </c>
      <c r="M106" s="96"/>
    </row>
    <row r="107" s="82" customFormat="1" ht="36" customHeight="1" spans="1:15">
      <c r="A107" s="91"/>
      <c r="B107" s="92"/>
      <c r="C107" s="92"/>
      <c r="D107" s="92"/>
      <c r="E107" s="93"/>
      <c r="F107" s="91"/>
      <c r="G107" s="92" t="s">
        <v>33</v>
      </c>
      <c r="H107" s="101" t="s">
        <v>85</v>
      </c>
      <c r="I107" s="108">
        <v>4</v>
      </c>
      <c r="J107" s="104"/>
      <c r="K107" s="100"/>
      <c r="L107" s="97" t="s">
        <v>22</v>
      </c>
      <c r="M107" s="96"/>
    </row>
    <row r="108" s="82" customFormat="1" ht="34" customHeight="1" spans="1:15">
      <c r="A108" s="91"/>
      <c r="B108" s="92"/>
      <c r="C108" s="92"/>
      <c r="D108" s="92"/>
      <c r="E108" s="93"/>
      <c r="F108" s="91"/>
      <c r="G108" s="92" t="s">
        <v>79</v>
      </c>
      <c r="H108" s="101" t="s">
        <v>80</v>
      </c>
      <c r="I108" s="108">
        <v>6</v>
      </c>
      <c r="J108" s="104"/>
      <c r="K108" s="100"/>
      <c r="L108" s="97" t="s">
        <v>22</v>
      </c>
      <c r="M108" s="96"/>
    </row>
    <row r="109" s="82" customFormat="1" ht="27" customHeight="1" spans="1:15">
      <c r="A109" s="91"/>
      <c r="B109" s="92"/>
      <c r="C109" s="92"/>
      <c r="D109" s="92"/>
      <c r="E109" s="93"/>
      <c r="F109" s="91"/>
      <c r="G109" s="92" t="s">
        <v>77</v>
      </c>
      <c r="H109" s="73" t="s">
        <v>78</v>
      </c>
      <c r="I109" s="108">
        <v>5.920764</v>
      </c>
      <c r="J109" s="104"/>
      <c r="K109" s="100"/>
      <c r="L109" s="97" t="s">
        <v>22</v>
      </c>
      <c r="M109" s="96"/>
    </row>
    <row r="110" s="82" customFormat="1" ht="27" customHeight="1" spans="1:15">
      <c r="A110" s="91"/>
      <c r="B110" s="92"/>
      <c r="C110" s="92"/>
      <c r="D110" s="92"/>
      <c r="E110" s="93"/>
      <c r="F110" s="91"/>
      <c r="G110" s="92" t="s">
        <v>133</v>
      </c>
      <c r="H110" s="97" t="s">
        <v>141</v>
      </c>
      <c r="I110" s="120">
        <v>800</v>
      </c>
      <c r="J110" s="120">
        <v>691.49</v>
      </c>
      <c r="K110" s="95">
        <f t="shared" ref="K110:K138" si="3">I110-J110</f>
        <v>108.51</v>
      </c>
      <c r="L110" s="97" t="s">
        <v>30</v>
      </c>
      <c r="M110" s="96"/>
    </row>
    <row r="111" s="82" customFormat="1" ht="34" customHeight="1" spans="1:15">
      <c r="A111" s="91"/>
      <c r="B111" s="92"/>
      <c r="C111" s="92"/>
      <c r="D111" s="92"/>
      <c r="E111" s="93"/>
      <c r="F111" s="91"/>
      <c r="G111" s="92" t="s">
        <v>79</v>
      </c>
      <c r="H111" s="73" t="s">
        <v>142</v>
      </c>
      <c r="I111" s="120">
        <v>270</v>
      </c>
      <c r="J111" s="120">
        <v>245.32</v>
      </c>
      <c r="K111" s="95">
        <f t="shared" si="3"/>
        <v>24.68</v>
      </c>
      <c r="L111" s="97" t="s">
        <v>30</v>
      </c>
      <c r="M111" s="96"/>
    </row>
    <row r="112" s="82" customFormat="1" ht="34" customHeight="1" spans="1:15">
      <c r="A112" s="91">
        <v>6</v>
      </c>
      <c r="B112" s="109" t="s">
        <v>143</v>
      </c>
      <c r="C112" s="109" t="s">
        <v>144</v>
      </c>
      <c r="D112" s="109" t="s">
        <v>145</v>
      </c>
      <c r="E112" s="111">
        <v>1500</v>
      </c>
      <c r="F112" s="91" t="s">
        <v>19</v>
      </c>
      <c r="G112" s="122" t="s">
        <v>146</v>
      </c>
      <c r="H112" s="92" t="s">
        <v>68</v>
      </c>
      <c r="I112" s="119">
        <v>1500</v>
      </c>
      <c r="J112" s="119">
        <v>1319.6234</v>
      </c>
      <c r="K112" s="95">
        <f t="shared" si="3"/>
        <v>180.3766</v>
      </c>
      <c r="L112" s="123" t="s">
        <v>147</v>
      </c>
      <c r="M112" s="96"/>
    </row>
    <row r="113" s="82" customFormat="1" ht="28" customHeight="1" spans="1:13">
      <c r="A113" s="91"/>
      <c r="B113" s="109"/>
      <c r="C113" s="109"/>
      <c r="D113" s="109"/>
      <c r="E113" s="111">
        <v>500</v>
      </c>
      <c r="F113" s="91" t="s">
        <v>123</v>
      </c>
      <c r="G113" s="122" t="s">
        <v>146</v>
      </c>
      <c r="H113" s="92" t="s">
        <v>68</v>
      </c>
      <c r="I113" s="119">
        <v>300</v>
      </c>
      <c r="J113" s="119">
        <v>300</v>
      </c>
      <c r="K113" s="100">
        <f t="shared" si="3"/>
        <v>0</v>
      </c>
      <c r="L113" s="123" t="s">
        <v>147</v>
      </c>
      <c r="M113" s="96"/>
    </row>
    <row r="114" s="82" customFormat="1" ht="27" customHeight="1" spans="1:13">
      <c r="A114" s="91"/>
      <c r="B114" s="109"/>
      <c r="C114" s="109"/>
      <c r="D114" s="109"/>
      <c r="E114" s="111"/>
      <c r="F114" s="96"/>
      <c r="G114" s="122" t="s">
        <v>139</v>
      </c>
      <c r="H114" s="92"/>
      <c r="I114" s="119">
        <v>200</v>
      </c>
      <c r="J114" s="119">
        <v>130.497</v>
      </c>
      <c r="K114" s="100">
        <f t="shared" si="3"/>
        <v>69.503</v>
      </c>
      <c r="L114" s="123" t="s">
        <v>147</v>
      </c>
      <c r="M114" s="96"/>
    </row>
    <row r="115" s="82" customFormat="1" ht="42" customHeight="1" spans="1:13">
      <c r="A115" s="91">
        <v>7</v>
      </c>
      <c r="B115" s="109" t="s">
        <v>148</v>
      </c>
      <c r="C115" s="109" t="s">
        <v>149</v>
      </c>
      <c r="D115" s="109" t="s">
        <v>150</v>
      </c>
      <c r="E115" s="111">
        <v>2500</v>
      </c>
      <c r="F115" s="91" t="s">
        <v>19</v>
      </c>
      <c r="G115" s="91" t="s">
        <v>20</v>
      </c>
      <c r="H115" s="74" t="s">
        <v>124</v>
      </c>
      <c r="I115" s="119">
        <v>2500</v>
      </c>
      <c r="J115" s="119">
        <v>2500</v>
      </c>
      <c r="K115" s="100">
        <f t="shared" si="3"/>
        <v>0</v>
      </c>
      <c r="L115" s="97" t="s">
        <v>30</v>
      </c>
      <c r="M115" s="96"/>
    </row>
    <row r="116" s="82" customFormat="1" ht="40" customHeight="1" spans="1:13">
      <c r="A116" s="91">
        <v>8</v>
      </c>
      <c r="B116" s="109" t="s">
        <v>151</v>
      </c>
      <c r="C116" s="122" t="s">
        <v>149</v>
      </c>
      <c r="D116" s="109" t="s">
        <v>150</v>
      </c>
      <c r="E116" s="111">
        <v>93</v>
      </c>
      <c r="F116" s="91" t="s">
        <v>19</v>
      </c>
      <c r="G116" s="91" t="s">
        <v>20</v>
      </c>
      <c r="H116" s="73" t="s">
        <v>152</v>
      </c>
      <c r="I116" s="124">
        <v>93</v>
      </c>
      <c r="J116" s="124">
        <v>93</v>
      </c>
      <c r="K116" s="100">
        <f t="shared" si="3"/>
        <v>0</v>
      </c>
      <c r="L116" s="97" t="s">
        <v>22</v>
      </c>
      <c r="M116" s="96"/>
    </row>
    <row r="117" s="82" customFormat="1" ht="27" customHeight="1" spans="1:13">
      <c r="A117" s="91">
        <v>9</v>
      </c>
      <c r="B117" s="92" t="s">
        <v>153</v>
      </c>
      <c r="C117" s="92" t="s">
        <v>154</v>
      </c>
      <c r="D117" s="92" t="s">
        <v>155</v>
      </c>
      <c r="E117" s="93">
        <v>1619</v>
      </c>
      <c r="F117" s="91" t="s">
        <v>19</v>
      </c>
      <c r="G117" s="91" t="s">
        <v>156</v>
      </c>
      <c r="H117" s="73" t="s">
        <v>115</v>
      </c>
      <c r="I117" s="119">
        <v>458</v>
      </c>
      <c r="J117" s="119">
        <v>457.4852</v>
      </c>
      <c r="K117" s="95">
        <f t="shared" si="3"/>
        <v>0.51479999999998</v>
      </c>
      <c r="L117" s="97" t="s">
        <v>30</v>
      </c>
      <c r="M117" s="96" t="s">
        <v>106</v>
      </c>
    </row>
    <row r="118" s="82" customFormat="1" ht="27" customHeight="1" spans="1:13">
      <c r="A118" s="91"/>
      <c r="B118" s="92"/>
      <c r="C118" s="92"/>
      <c r="D118" s="92"/>
      <c r="E118" s="93"/>
      <c r="F118" s="91"/>
      <c r="G118" s="91" t="s">
        <v>77</v>
      </c>
      <c r="H118" s="73" t="s">
        <v>78</v>
      </c>
      <c r="I118" s="119">
        <f>20-5.920764</f>
        <v>14.079236</v>
      </c>
      <c r="J118" s="119">
        <v>12.001</v>
      </c>
      <c r="K118" s="95">
        <f t="shared" si="3"/>
        <v>2.078236</v>
      </c>
      <c r="L118" s="97" t="s">
        <v>22</v>
      </c>
      <c r="M118" s="96"/>
    </row>
    <row r="119" s="82" customFormat="1" ht="27" customHeight="1" spans="1:13">
      <c r="A119" s="91"/>
      <c r="B119" s="92"/>
      <c r="C119" s="92"/>
      <c r="D119" s="92"/>
      <c r="E119" s="93"/>
      <c r="F119" s="91"/>
      <c r="G119" s="91" t="s">
        <v>33</v>
      </c>
      <c r="H119" s="98" t="s">
        <v>86</v>
      </c>
      <c r="I119" s="119">
        <f>241.2-4+19.920764</f>
        <v>257.120764</v>
      </c>
      <c r="J119" s="119">
        <v>241.2</v>
      </c>
      <c r="K119" s="100">
        <f t="shared" si="3"/>
        <v>15.920764</v>
      </c>
      <c r="L119" s="97" t="s">
        <v>30</v>
      </c>
      <c r="M119" s="96"/>
    </row>
    <row r="120" s="82" customFormat="1" ht="27" customHeight="1" spans="1:13">
      <c r="A120" s="91"/>
      <c r="B120" s="92"/>
      <c r="C120" s="92"/>
      <c r="D120" s="92"/>
      <c r="E120" s="93"/>
      <c r="F120" s="91"/>
      <c r="G120" s="91" t="s">
        <v>104</v>
      </c>
      <c r="H120" s="125" t="s">
        <v>140</v>
      </c>
      <c r="I120" s="119">
        <f>678+8</f>
        <v>686</v>
      </c>
      <c r="J120" s="119">
        <f>678+8</f>
        <v>686</v>
      </c>
      <c r="K120" s="100">
        <f t="shared" si="3"/>
        <v>0</v>
      </c>
      <c r="L120" s="97" t="s">
        <v>30</v>
      </c>
      <c r="M120" s="96" t="s">
        <v>116</v>
      </c>
    </row>
    <row r="121" s="82" customFormat="1" ht="27" customHeight="1" spans="1:13">
      <c r="A121" s="91"/>
      <c r="B121" s="92"/>
      <c r="C121" s="92"/>
      <c r="D121" s="92"/>
      <c r="E121" s="93"/>
      <c r="F121" s="91"/>
      <c r="G121" s="91" t="s">
        <v>79</v>
      </c>
      <c r="H121" s="110" t="s">
        <v>80</v>
      </c>
      <c r="I121" s="119">
        <f>25-6</f>
        <v>19</v>
      </c>
      <c r="J121" s="119">
        <v>18.97</v>
      </c>
      <c r="K121" s="100">
        <f t="shared" si="3"/>
        <v>0.0300000000000011</v>
      </c>
      <c r="L121" s="97" t="s">
        <v>22</v>
      </c>
      <c r="M121" s="96"/>
    </row>
    <row r="122" s="82" customFormat="1" ht="27" customHeight="1" spans="1:13">
      <c r="A122" s="91"/>
      <c r="B122" s="92"/>
      <c r="C122" s="92"/>
      <c r="D122" s="92"/>
      <c r="E122" s="93"/>
      <c r="F122" s="91"/>
      <c r="G122" s="91" t="s">
        <v>79</v>
      </c>
      <c r="H122" s="110" t="s">
        <v>81</v>
      </c>
      <c r="I122" s="119">
        <v>25</v>
      </c>
      <c r="J122" s="119">
        <v>20.36</v>
      </c>
      <c r="K122" s="100">
        <f t="shared" si="3"/>
        <v>4.64</v>
      </c>
      <c r="L122" s="97" t="s">
        <v>22</v>
      </c>
      <c r="M122" s="96"/>
    </row>
    <row r="123" s="82" customFormat="1" ht="27" customHeight="1" spans="1:13">
      <c r="A123" s="91"/>
      <c r="B123" s="92"/>
      <c r="C123" s="92"/>
      <c r="D123" s="92"/>
      <c r="E123" s="93"/>
      <c r="F123" s="91"/>
      <c r="G123" s="91" t="s">
        <v>79</v>
      </c>
      <c r="H123" s="110" t="s">
        <v>83</v>
      </c>
      <c r="I123" s="119">
        <v>30</v>
      </c>
      <c r="J123" s="119">
        <v>30</v>
      </c>
      <c r="K123" s="100">
        <f t="shared" si="3"/>
        <v>0</v>
      </c>
      <c r="L123" s="97" t="s">
        <v>84</v>
      </c>
      <c r="M123" s="96"/>
    </row>
    <row r="124" s="82" customFormat="1" ht="27" customHeight="1" spans="1:13">
      <c r="A124" s="91"/>
      <c r="B124" s="92"/>
      <c r="C124" s="92"/>
      <c r="D124" s="92"/>
      <c r="E124" s="93"/>
      <c r="F124" s="91"/>
      <c r="G124" s="91" t="s">
        <v>33</v>
      </c>
      <c r="H124" s="110" t="s">
        <v>85</v>
      </c>
      <c r="I124" s="119">
        <f>26.07-4</f>
        <v>22.07</v>
      </c>
      <c r="J124" s="119">
        <v>21.269814</v>
      </c>
      <c r="K124" s="100">
        <f t="shared" si="3"/>
        <v>0.800186</v>
      </c>
      <c r="L124" s="97" t="s">
        <v>22</v>
      </c>
      <c r="M124" s="96"/>
    </row>
    <row r="125" s="82" customFormat="1" ht="27" customHeight="1" spans="1:13">
      <c r="A125" s="91"/>
      <c r="B125" s="92"/>
      <c r="C125" s="92"/>
      <c r="D125" s="92"/>
      <c r="E125" s="93"/>
      <c r="F125" s="91"/>
      <c r="G125" s="92" t="s">
        <v>99</v>
      </c>
      <c r="H125" s="92" t="s">
        <v>101</v>
      </c>
      <c r="I125" s="119">
        <v>7.73</v>
      </c>
      <c r="J125" s="119">
        <v>7.73</v>
      </c>
      <c r="K125" s="100">
        <f t="shared" si="3"/>
        <v>0</v>
      </c>
      <c r="L125" s="97" t="s">
        <v>30</v>
      </c>
      <c r="M125" s="96"/>
    </row>
    <row r="126" s="82" customFormat="1" ht="33" customHeight="1" spans="1:13">
      <c r="A126" s="91"/>
      <c r="B126" s="92"/>
      <c r="C126" s="92"/>
      <c r="D126" s="92"/>
      <c r="E126" s="93"/>
      <c r="F126" s="91"/>
      <c r="G126" s="91" t="s">
        <v>35</v>
      </c>
      <c r="H126" s="109" t="s">
        <v>157</v>
      </c>
      <c r="I126" s="119">
        <v>100</v>
      </c>
      <c r="J126" s="119">
        <v>0</v>
      </c>
      <c r="K126" s="95">
        <f t="shared" si="3"/>
        <v>100</v>
      </c>
      <c r="L126" s="97" t="s">
        <v>22</v>
      </c>
      <c r="M126" s="96"/>
    </row>
    <row r="127" s="82" customFormat="1" ht="27" customHeight="1" spans="1:13">
      <c r="A127" s="91">
        <v>10</v>
      </c>
      <c r="B127" s="92" t="s">
        <v>158</v>
      </c>
      <c r="C127" s="92" t="s">
        <v>159</v>
      </c>
      <c r="D127" s="92" t="s">
        <v>155</v>
      </c>
      <c r="E127" s="93">
        <v>200</v>
      </c>
      <c r="F127" s="91" t="s">
        <v>19</v>
      </c>
      <c r="G127" s="74" t="s">
        <v>104</v>
      </c>
      <c r="H127" s="92" t="s">
        <v>140</v>
      </c>
      <c r="I127" s="119">
        <v>73.017</v>
      </c>
      <c r="J127" s="119">
        <v>73.017</v>
      </c>
      <c r="K127" s="100">
        <f t="shared" si="3"/>
        <v>0</v>
      </c>
      <c r="L127" s="97" t="s">
        <v>30</v>
      </c>
      <c r="M127" s="96"/>
    </row>
    <row r="128" s="82" customFormat="1" ht="27" customHeight="1" spans="1:13">
      <c r="A128" s="91"/>
      <c r="B128" s="92"/>
      <c r="C128" s="92"/>
      <c r="D128" s="92"/>
      <c r="E128" s="93"/>
      <c r="F128" s="91"/>
      <c r="G128" s="92" t="s">
        <v>79</v>
      </c>
      <c r="H128" s="118" t="s">
        <v>118</v>
      </c>
      <c r="I128" s="119">
        <v>20</v>
      </c>
      <c r="J128" s="119">
        <v>19.2915167</v>
      </c>
      <c r="K128" s="95">
        <f t="shared" si="3"/>
        <v>0.708483300000001</v>
      </c>
      <c r="L128" s="97" t="s">
        <v>30</v>
      </c>
      <c r="M128" s="96"/>
    </row>
    <row r="129" s="82" customFormat="1" ht="27" customHeight="1" spans="1:13">
      <c r="A129" s="91"/>
      <c r="B129" s="92"/>
      <c r="C129" s="92"/>
      <c r="D129" s="92"/>
      <c r="E129" s="93"/>
      <c r="F129" s="91"/>
      <c r="G129" s="91" t="s">
        <v>35</v>
      </c>
      <c r="H129" s="73" t="s">
        <v>88</v>
      </c>
      <c r="I129" s="119">
        <v>15</v>
      </c>
      <c r="J129" s="119">
        <v>8.49</v>
      </c>
      <c r="K129" s="95">
        <f t="shared" si="3"/>
        <v>6.51</v>
      </c>
      <c r="L129" s="97" t="s">
        <v>22</v>
      </c>
      <c r="M129" s="96"/>
    </row>
    <row r="130" s="82" customFormat="1" ht="27" customHeight="1" spans="1:13">
      <c r="A130" s="91"/>
      <c r="B130" s="92"/>
      <c r="C130" s="92"/>
      <c r="D130" s="92"/>
      <c r="E130" s="93"/>
      <c r="F130" s="91"/>
      <c r="G130" s="91" t="s">
        <v>35</v>
      </c>
      <c r="H130" s="92" t="s">
        <v>87</v>
      </c>
      <c r="I130" s="119">
        <v>10</v>
      </c>
      <c r="J130" s="119">
        <v>6.16</v>
      </c>
      <c r="K130" s="95">
        <f t="shared" si="3"/>
        <v>3.84</v>
      </c>
      <c r="L130" s="97" t="s">
        <v>22</v>
      </c>
      <c r="M130" s="96"/>
    </row>
    <row r="131" s="82" customFormat="1" ht="27" customHeight="1" spans="1:13">
      <c r="A131" s="91"/>
      <c r="B131" s="92"/>
      <c r="C131" s="92"/>
      <c r="D131" s="92"/>
      <c r="E131" s="93"/>
      <c r="F131" s="91"/>
      <c r="G131" s="92" t="s">
        <v>102</v>
      </c>
      <c r="H131" s="92" t="s">
        <v>103</v>
      </c>
      <c r="I131" s="119">
        <v>9.113</v>
      </c>
      <c r="J131" s="119">
        <v>9.113</v>
      </c>
      <c r="K131" s="100">
        <f t="shared" si="3"/>
        <v>0</v>
      </c>
      <c r="L131" s="97" t="s">
        <v>30</v>
      </c>
      <c r="M131" s="96"/>
    </row>
    <row r="132" s="82" customFormat="1" ht="27" customHeight="1" spans="1:13">
      <c r="A132" s="91"/>
      <c r="B132" s="92"/>
      <c r="C132" s="92"/>
      <c r="D132" s="92"/>
      <c r="E132" s="93"/>
      <c r="F132" s="91"/>
      <c r="G132" s="91" t="s">
        <v>89</v>
      </c>
      <c r="H132" s="92" t="s">
        <v>90</v>
      </c>
      <c r="I132" s="119">
        <v>4.5</v>
      </c>
      <c r="J132" s="119">
        <v>3.95</v>
      </c>
      <c r="K132" s="95">
        <f t="shared" si="3"/>
        <v>0.55</v>
      </c>
      <c r="L132" s="97" t="s">
        <v>22</v>
      </c>
      <c r="M132" s="96"/>
    </row>
    <row r="133" s="82" customFormat="1" ht="27" customHeight="1" spans="1:13">
      <c r="A133" s="91"/>
      <c r="B133" s="92"/>
      <c r="C133" s="92"/>
      <c r="D133" s="92"/>
      <c r="E133" s="93"/>
      <c r="F133" s="91"/>
      <c r="G133" s="91" t="s">
        <v>89</v>
      </c>
      <c r="H133" s="92" t="s">
        <v>91</v>
      </c>
      <c r="I133" s="119">
        <v>4.37</v>
      </c>
      <c r="J133" s="119">
        <v>4.35</v>
      </c>
      <c r="K133" s="95">
        <f t="shared" si="3"/>
        <v>0.0200000000000005</v>
      </c>
      <c r="L133" s="97" t="s">
        <v>22</v>
      </c>
      <c r="M133" s="96"/>
    </row>
    <row r="134" s="82" customFormat="1" ht="27" customHeight="1" spans="1:13">
      <c r="A134" s="91"/>
      <c r="B134" s="92"/>
      <c r="C134" s="92"/>
      <c r="D134" s="92"/>
      <c r="E134" s="93"/>
      <c r="F134" s="91"/>
      <c r="G134" s="74" t="s">
        <v>92</v>
      </c>
      <c r="H134" s="73" t="s">
        <v>93</v>
      </c>
      <c r="I134" s="119">
        <v>17</v>
      </c>
      <c r="J134" s="119">
        <v>13.2562</v>
      </c>
      <c r="K134" s="95">
        <f t="shared" si="3"/>
        <v>3.7438</v>
      </c>
      <c r="L134" s="97" t="s">
        <v>30</v>
      </c>
      <c r="M134" s="96"/>
    </row>
    <row r="135" s="82" customFormat="1" ht="31" customHeight="1" spans="1:13">
      <c r="A135" s="91"/>
      <c r="B135" s="92"/>
      <c r="C135" s="92"/>
      <c r="D135" s="92"/>
      <c r="E135" s="93"/>
      <c r="F135" s="91"/>
      <c r="G135" s="91" t="s">
        <v>94</v>
      </c>
      <c r="H135" s="118" t="s">
        <v>119</v>
      </c>
      <c r="I135" s="119">
        <v>32</v>
      </c>
      <c r="J135" s="119">
        <v>32</v>
      </c>
      <c r="K135" s="100">
        <f t="shared" si="3"/>
        <v>0</v>
      </c>
      <c r="L135" s="97" t="s">
        <v>30</v>
      </c>
      <c r="M135" s="96"/>
    </row>
    <row r="136" s="82" customFormat="1" ht="39" customHeight="1" spans="1:13">
      <c r="A136" s="91"/>
      <c r="B136" s="92"/>
      <c r="C136" s="92"/>
      <c r="D136" s="92"/>
      <c r="E136" s="93"/>
      <c r="F136" s="91"/>
      <c r="G136" s="74" t="s">
        <v>77</v>
      </c>
      <c r="H136" s="117" t="s">
        <v>117</v>
      </c>
      <c r="I136" s="119">
        <v>15</v>
      </c>
      <c r="J136" s="119">
        <v>8.694</v>
      </c>
      <c r="K136" s="95">
        <f t="shared" si="3"/>
        <v>6.306</v>
      </c>
      <c r="L136" s="97" t="s">
        <v>30</v>
      </c>
      <c r="M136" s="96"/>
    </row>
    <row r="137" s="82" customFormat="1" ht="27" customHeight="1" spans="1:13">
      <c r="A137" s="91">
        <v>11</v>
      </c>
      <c r="B137" s="92" t="s">
        <v>160</v>
      </c>
      <c r="C137" s="92" t="s">
        <v>161</v>
      </c>
      <c r="D137" s="92" t="s">
        <v>145</v>
      </c>
      <c r="E137" s="93">
        <v>350</v>
      </c>
      <c r="F137" s="74" t="s">
        <v>19</v>
      </c>
      <c r="G137" s="91" t="s">
        <v>67</v>
      </c>
      <c r="H137" s="92" t="s">
        <v>69</v>
      </c>
      <c r="I137" s="124">
        <v>55</v>
      </c>
      <c r="J137" s="124">
        <v>44.136721</v>
      </c>
      <c r="K137" s="95">
        <f t="shared" si="3"/>
        <v>10.863279</v>
      </c>
      <c r="L137" s="123" t="s">
        <v>147</v>
      </c>
      <c r="M137" s="96"/>
    </row>
    <row r="138" s="82" customFormat="1" ht="34" customHeight="1" spans="1:13">
      <c r="A138" s="91"/>
      <c r="B138" s="92"/>
      <c r="C138" s="92"/>
      <c r="D138" s="92"/>
      <c r="E138" s="93"/>
      <c r="F138" s="74"/>
      <c r="G138" s="91" t="s">
        <v>156</v>
      </c>
      <c r="H138" s="91" t="s">
        <v>115</v>
      </c>
      <c r="I138" s="124">
        <v>295</v>
      </c>
      <c r="J138" s="124">
        <v>290.93</v>
      </c>
      <c r="K138" s="95">
        <f t="shared" si="3"/>
        <v>4.06999999999999</v>
      </c>
      <c r="L138" s="123" t="s">
        <v>147</v>
      </c>
      <c r="M138" s="96"/>
    </row>
    <row r="139" spans="1:13">
      <c r="I139" s="126"/>
    </row>
    <row r="144" spans="1:13">
      <c r="H144" s="127"/>
    </row>
  </sheetData>
  <autoFilter xmlns:etc="http://www.wps.cn/officeDocument/2017/etCustomData" ref="A3:M138" etc:filterBottomFollowUsedRange="0">
    <extLst/>
  </autoFilter>
  <mergeCells count="64">
    <mergeCell ref="A1:B1"/>
    <mergeCell ref="A2:M2"/>
    <mergeCell ref="A4:C4"/>
    <mergeCell ref="A5:A68"/>
    <mergeCell ref="A69:A89"/>
    <mergeCell ref="A90:A97"/>
    <mergeCell ref="A98:A102"/>
    <mergeCell ref="A103:A111"/>
    <mergeCell ref="A112:A114"/>
    <mergeCell ref="A117:A126"/>
    <mergeCell ref="A127:A136"/>
    <mergeCell ref="A137:A138"/>
    <mergeCell ref="B5:B24"/>
    <mergeCell ref="B25:B45"/>
    <mergeCell ref="B46:B63"/>
    <mergeCell ref="B64:B68"/>
    <mergeCell ref="B69:B84"/>
    <mergeCell ref="B85:B89"/>
    <mergeCell ref="B90:B97"/>
    <mergeCell ref="B98:B102"/>
    <mergeCell ref="B103:B111"/>
    <mergeCell ref="B112:B114"/>
    <mergeCell ref="B117:B126"/>
    <mergeCell ref="B127:B136"/>
    <mergeCell ref="B137:B138"/>
    <mergeCell ref="C5:C68"/>
    <mergeCell ref="C69:C89"/>
    <mergeCell ref="C90:C97"/>
    <mergeCell ref="C98:C102"/>
    <mergeCell ref="C103:C111"/>
    <mergeCell ref="C112:C114"/>
    <mergeCell ref="C117:C126"/>
    <mergeCell ref="C127:C136"/>
    <mergeCell ref="C137:C138"/>
    <mergeCell ref="D8:D13"/>
    <mergeCell ref="D14:D68"/>
    <mergeCell ref="D72:D89"/>
    <mergeCell ref="D90:D97"/>
    <mergeCell ref="D98:D102"/>
    <mergeCell ref="D103:D111"/>
    <mergeCell ref="D112:D114"/>
    <mergeCell ref="D117:D126"/>
    <mergeCell ref="D127:D136"/>
    <mergeCell ref="D137:D138"/>
    <mergeCell ref="E8:E13"/>
    <mergeCell ref="E14:E68"/>
    <mergeCell ref="E72:E89"/>
    <mergeCell ref="E90:E97"/>
    <mergeCell ref="E98:E102"/>
    <mergeCell ref="E103:E111"/>
    <mergeCell ref="E113:E114"/>
    <mergeCell ref="E117:E126"/>
    <mergeCell ref="E127:E136"/>
    <mergeCell ref="E137:E138"/>
    <mergeCell ref="F5:F68"/>
    <mergeCell ref="F69:F89"/>
    <mergeCell ref="F90:F97"/>
    <mergeCell ref="F98:F102"/>
    <mergeCell ref="F103:F111"/>
    <mergeCell ref="F113:F114"/>
    <mergeCell ref="F117:F126"/>
    <mergeCell ref="F127:F136"/>
    <mergeCell ref="F137:F138"/>
    <mergeCell ref="H113:H114"/>
  </mergeCells>
  <pageMargins left="0.751388888888889" right="0.751388888888889" top="0.60625" bottom="0.60625" header="0.5" footer="0.5"/>
  <pageSetup paperSize="9" scale="7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workbookViewId="0">
      <selection activeCell="M10" sqref="M10"/>
    </sheetView>
  </sheetViews>
  <sheetFormatPr defaultColWidth="8.89166666666667" defaultRowHeight="13.5" outlineLevelCol="7"/>
  <cols>
    <col min="1" max="1" width="5.775" customWidth="1"/>
    <col min="2" max="2" width="15.1083333333333" customWidth="1"/>
    <col min="3" max="4" width="14" customWidth="1"/>
    <col min="5" max="5" width="13.6666666666667" customWidth="1"/>
    <col min="6" max="6" width="25.375" customWidth="1"/>
    <col min="7" max="7" width="24.375" customWidth="1"/>
    <col min="8" max="8" width="14.5583333333333" customWidth="1"/>
  </cols>
  <sheetData>
    <row r="1" ht="22" customHeight="1" spans="1:8">
      <c r="A1" s="60" t="s">
        <v>106</v>
      </c>
      <c r="B1" s="61"/>
      <c r="C1" s="61"/>
      <c r="D1" s="61"/>
      <c r="E1" s="61"/>
      <c r="F1" s="61"/>
      <c r="G1" s="61"/>
      <c r="H1" s="61"/>
    </row>
    <row r="2" ht="35" customHeight="1" spans="1:8">
      <c r="A2" s="62" t="s">
        <v>162</v>
      </c>
      <c r="B2" s="62"/>
      <c r="C2" s="62"/>
      <c r="D2" s="62"/>
      <c r="E2" s="62"/>
      <c r="F2" s="62"/>
      <c r="G2" s="62"/>
      <c r="H2" s="62"/>
    </row>
    <row r="3" ht="14.25" spans="1:8">
      <c r="A3" s="63" t="s">
        <v>163</v>
      </c>
      <c r="B3" s="64"/>
      <c r="C3" s="65"/>
      <c r="D3" s="65"/>
      <c r="E3" s="65"/>
      <c r="F3" s="65"/>
      <c r="G3" s="65"/>
      <c r="H3" s="65" t="str">
        <f>[1]资金第一次分配表!K3</f>
        <v>金额：万元</v>
      </c>
    </row>
    <row r="4" ht="33" customHeight="1" spans="1:8">
      <c r="A4" s="66" t="s">
        <v>2</v>
      </c>
      <c r="B4" s="66" t="s">
        <v>164</v>
      </c>
      <c r="C4" s="67" t="s">
        <v>165</v>
      </c>
      <c r="D4" s="68" t="s">
        <v>166</v>
      </c>
      <c r="E4" s="66" t="s">
        <v>167</v>
      </c>
      <c r="F4" s="69" t="s">
        <v>168</v>
      </c>
      <c r="G4" s="69" t="s">
        <v>169</v>
      </c>
      <c r="H4" s="66" t="s">
        <v>14</v>
      </c>
    </row>
    <row r="5" ht="42" customHeight="1" spans="1:8">
      <c r="A5" s="70"/>
      <c r="B5" s="70"/>
      <c r="C5" s="71"/>
      <c r="D5" s="72"/>
      <c r="E5" s="70"/>
      <c r="F5" s="69"/>
      <c r="G5" s="69"/>
      <c r="H5" s="70"/>
    </row>
    <row r="6" ht="27" customHeight="1" spans="1:8">
      <c r="A6" s="73">
        <v>1</v>
      </c>
      <c r="B6" s="74" t="s">
        <v>170</v>
      </c>
      <c r="C6" s="74">
        <v>2</v>
      </c>
      <c r="D6" s="74">
        <v>100</v>
      </c>
      <c r="E6" s="74">
        <f t="shared" ref="E6:E16" si="0">100*C6</f>
        <v>200</v>
      </c>
      <c r="F6" s="74">
        <f t="shared" ref="F6:F16" si="1">70*C6</f>
        <v>140</v>
      </c>
      <c r="G6" s="74">
        <f t="shared" ref="G6:G16" si="2">30*C6</f>
        <v>60</v>
      </c>
      <c r="H6" s="75"/>
    </row>
    <row r="7" ht="27" customHeight="1" spans="1:8">
      <c r="A7" s="73">
        <v>2</v>
      </c>
      <c r="B7" s="74" t="s">
        <v>31</v>
      </c>
      <c r="C7" s="74">
        <v>2</v>
      </c>
      <c r="D7" s="74">
        <v>100</v>
      </c>
      <c r="E7" s="74">
        <f t="shared" si="0"/>
        <v>200</v>
      </c>
      <c r="F7" s="74">
        <f t="shared" si="1"/>
        <v>140</v>
      </c>
      <c r="G7" s="74">
        <f t="shared" si="2"/>
        <v>60</v>
      </c>
      <c r="H7" s="75"/>
    </row>
    <row r="8" ht="27" customHeight="1" spans="1:8">
      <c r="A8" s="73">
        <v>3</v>
      </c>
      <c r="B8" s="74" t="s">
        <v>33</v>
      </c>
      <c r="C8" s="74">
        <v>2</v>
      </c>
      <c r="D8" s="74">
        <v>100</v>
      </c>
      <c r="E8" s="74">
        <f t="shared" si="0"/>
        <v>200</v>
      </c>
      <c r="F8" s="74">
        <f t="shared" si="1"/>
        <v>140</v>
      </c>
      <c r="G8" s="74">
        <f t="shared" si="2"/>
        <v>60</v>
      </c>
      <c r="H8" s="75"/>
    </row>
    <row r="9" ht="27" customHeight="1" spans="1:8">
      <c r="A9" s="73">
        <v>4</v>
      </c>
      <c r="B9" s="74" t="s">
        <v>35</v>
      </c>
      <c r="C9" s="74">
        <v>2</v>
      </c>
      <c r="D9" s="74">
        <v>100</v>
      </c>
      <c r="E9" s="74">
        <f t="shared" si="0"/>
        <v>200</v>
      </c>
      <c r="F9" s="74">
        <f t="shared" si="1"/>
        <v>140</v>
      </c>
      <c r="G9" s="74">
        <f t="shared" si="2"/>
        <v>60</v>
      </c>
      <c r="H9" s="75"/>
    </row>
    <row r="10" ht="27" customHeight="1" spans="1:8">
      <c r="A10" s="73">
        <v>5</v>
      </c>
      <c r="B10" s="74" t="s">
        <v>99</v>
      </c>
      <c r="C10" s="74">
        <v>4</v>
      </c>
      <c r="D10" s="74">
        <v>100</v>
      </c>
      <c r="E10" s="74">
        <f t="shared" si="0"/>
        <v>400</v>
      </c>
      <c r="F10" s="74">
        <f t="shared" si="1"/>
        <v>280</v>
      </c>
      <c r="G10" s="74">
        <f t="shared" si="2"/>
        <v>120</v>
      </c>
      <c r="H10" s="75"/>
    </row>
    <row r="11" ht="27" customHeight="1" spans="1:8">
      <c r="A11" s="73">
        <v>6</v>
      </c>
      <c r="B11" s="74" t="s">
        <v>89</v>
      </c>
      <c r="C11" s="74">
        <v>2</v>
      </c>
      <c r="D11" s="74">
        <v>100</v>
      </c>
      <c r="E11" s="74">
        <f t="shared" si="0"/>
        <v>200</v>
      </c>
      <c r="F11" s="74">
        <f t="shared" si="1"/>
        <v>140</v>
      </c>
      <c r="G11" s="74">
        <f t="shared" si="2"/>
        <v>60</v>
      </c>
      <c r="H11" s="75"/>
    </row>
    <row r="12" ht="27" customHeight="1" spans="1:8">
      <c r="A12" s="73">
        <v>7</v>
      </c>
      <c r="B12" s="74" t="s">
        <v>37</v>
      </c>
      <c r="C12" s="74">
        <v>3</v>
      </c>
      <c r="D12" s="74">
        <v>100</v>
      </c>
      <c r="E12" s="74">
        <f t="shared" si="0"/>
        <v>300</v>
      </c>
      <c r="F12" s="74">
        <f t="shared" si="1"/>
        <v>210</v>
      </c>
      <c r="G12" s="74">
        <f t="shared" si="2"/>
        <v>90</v>
      </c>
      <c r="H12" s="75"/>
    </row>
    <row r="13" ht="27" customHeight="1" spans="1:8">
      <c r="A13" s="73">
        <v>8</v>
      </c>
      <c r="B13" s="74" t="s">
        <v>92</v>
      </c>
      <c r="C13" s="74">
        <v>2</v>
      </c>
      <c r="D13" s="74">
        <v>100</v>
      </c>
      <c r="E13" s="74">
        <f t="shared" si="0"/>
        <v>200</v>
      </c>
      <c r="F13" s="74">
        <f t="shared" si="1"/>
        <v>140</v>
      </c>
      <c r="G13" s="74">
        <f t="shared" si="2"/>
        <v>60</v>
      </c>
      <c r="H13" s="76"/>
    </row>
    <row r="14" ht="27" customHeight="1" spans="1:8">
      <c r="A14" s="73">
        <v>9</v>
      </c>
      <c r="B14" s="74" t="s">
        <v>100</v>
      </c>
      <c r="C14" s="74">
        <v>3</v>
      </c>
      <c r="D14" s="74">
        <v>100</v>
      </c>
      <c r="E14" s="74">
        <f t="shared" si="0"/>
        <v>300</v>
      </c>
      <c r="F14" s="74">
        <f t="shared" si="1"/>
        <v>210</v>
      </c>
      <c r="G14" s="74">
        <f t="shared" si="2"/>
        <v>90</v>
      </c>
      <c r="H14" s="76"/>
    </row>
    <row r="15" ht="27" customHeight="1" spans="1:8">
      <c r="A15" s="73">
        <v>10</v>
      </c>
      <c r="B15" s="74" t="s">
        <v>102</v>
      </c>
      <c r="C15" s="74">
        <v>2</v>
      </c>
      <c r="D15" s="74">
        <v>100</v>
      </c>
      <c r="E15" s="74">
        <f t="shared" si="0"/>
        <v>200</v>
      </c>
      <c r="F15" s="74">
        <f t="shared" si="1"/>
        <v>140</v>
      </c>
      <c r="G15" s="74">
        <f t="shared" si="2"/>
        <v>60</v>
      </c>
      <c r="H15" s="76"/>
    </row>
    <row r="16" ht="27" customHeight="1" spans="1:8">
      <c r="A16" s="73">
        <v>11</v>
      </c>
      <c r="B16" s="74" t="s">
        <v>94</v>
      </c>
      <c r="C16" s="74">
        <v>1</v>
      </c>
      <c r="D16" s="74">
        <v>100</v>
      </c>
      <c r="E16" s="74">
        <f t="shared" si="0"/>
        <v>100</v>
      </c>
      <c r="F16" s="74">
        <f t="shared" si="1"/>
        <v>70</v>
      </c>
      <c r="G16" s="74">
        <f t="shared" si="2"/>
        <v>30</v>
      </c>
      <c r="H16" s="76"/>
    </row>
    <row r="17" ht="27" customHeight="1" spans="1:8">
      <c r="A17" s="77" t="s">
        <v>15</v>
      </c>
      <c r="B17" s="78"/>
      <c r="C17" s="79">
        <f>SUM(C6:C16)</f>
        <v>25</v>
      </c>
      <c r="D17" s="79"/>
      <c r="E17" s="79">
        <f>SUM(E6:E16)</f>
        <v>2500</v>
      </c>
      <c r="F17" s="79">
        <f>SUM(F6:F16)</f>
        <v>1750</v>
      </c>
      <c r="G17" s="79">
        <f>SUM(G6:G16)</f>
        <v>750</v>
      </c>
      <c r="H17" s="79"/>
    </row>
  </sheetData>
  <mergeCells count="10">
    <mergeCell ref="A2:H2"/>
    <mergeCell ref="A17:B17"/>
    <mergeCell ref="A4:A5"/>
    <mergeCell ref="B4:B5"/>
    <mergeCell ref="C4:C5"/>
    <mergeCell ref="D4:D5"/>
    <mergeCell ref="E4:E5"/>
    <mergeCell ref="F4:F5"/>
    <mergeCell ref="G4:G5"/>
    <mergeCell ref="H4:H5"/>
  </mergeCells>
  <printOptions horizontalCentered="1"/>
  <pageMargins left="0.751388888888889" right="0.751388888888889" top="1" bottom="1" header="0.5" footer="0.5"/>
  <pageSetup paperSize="9" scale="95" fitToWidth="0" orientation="landscape" horizontalDpi="600"/>
  <headerFooter/>
  <ignoredErrors>
    <ignoredError sqref="E1:H3 E6:H17 E5 A1:C17 H4:H5"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workbookViewId="0">
      <selection activeCell="G8" sqref="G8"/>
    </sheetView>
  </sheetViews>
  <sheetFormatPr defaultColWidth="8.89166666666667" defaultRowHeight="13.5"/>
  <cols>
    <col min="1" max="1" width="5.775" customWidth="1"/>
    <col min="2" max="2" width="16.75" customWidth="1"/>
    <col min="3" max="3" width="10.775" customWidth="1"/>
    <col min="4" max="4" width="18.375" customWidth="1"/>
    <col min="5" max="5" width="15.8916666666667" customWidth="1"/>
    <col min="6" max="6" width="37" customWidth="1"/>
    <col min="7" max="7" width="35.75" customWidth="1"/>
    <col min="8" max="8" width="36.375" customWidth="1"/>
    <col min="9" max="9" width="7.625" customWidth="1"/>
  </cols>
  <sheetData>
    <row r="1" ht="20.25" spans="1:9">
      <c r="A1" s="32" t="s">
        <v>116</v>
      </c>
      <c r="B1" s="32"/>
      <c r="C1" s="54"/>
      <c r="D1" s="33"/>
      <c r="E1" s="33"/>
      <c r="F1" s="34"/>
      <c r="G1" s="34"/>
      <c r="H1" s="34"/>
      <c r="I1" s="33"/>
    </row>
    <row r="2" ht="35" customHeight="1" spans="1:9">
      <c r="A2" s="35" t="s">
        <v>171</v>
      </c>
      <c r="B2" s="35"/>
      <c r="C2" s="35"/>
      <c r="D2" s="35"/>
      <c r="E2" s="35"/>
      <c r="F2" s="36"/>
      <c r="G2" s="36"/>
      <c r="H2" s="36"/>
      <c r="I2" s="35"/>
    </row>
    <row r="3" ht="25.5" spans="1:9">
      <c r="A3" s="55" t="s">
        <v>172</v>
      </c>
      <c r="B3" s="55"/>
      <c r="C3" s="56"/>
      <c r="D3" s="56"/>
      <c r="E3" s="56"/>
      <c r="F3" s="39"/>
      <c r="G3" s="57"/>
      <c r="H3" s="41" t="s">
        <v>173</v>
      </c>
      <c r="I3" s="41"/>
    </row>
    <row r="4" ht="28" customHeight="1" spans="1:9">
      <c r="A4" s="44" t="s">
        <v>2</v>
      </c>
      <c r="B4" s="44" t="s">
        <v>174</v>
      </c>
      <c r="C4" s="42" t="s">
        <v>175</v>
      </c>
      <c r="D4" s="42" t="s">
        <v>176</v>
      </c>
      <c r="E4" s="43" t="s">
        <v>177</v>
      </c>
      <c r="F4" s="43"/>
      <c r="G4" s="43"/>
      <c r="H4" s="43"/>
      <c r="I4" s="44" t="s">
        <v>14</v>
      </c>
    </row>
    <row r="5" ht="45" customHeight="1" spans="1:9">
      <c r="A5" s="44"/>
      <c r="B5" s="44"/>
      <c r="C5" s="45"/>
      <c r="D5" s="45"/>
      <c r="E5" s="44" t="s">
        <v>178</v>
      </c>
      <c r="F5" s="43" t="s">
        <v>179</v>
      </c>
      <c r="G5" s="43" t="s">
        <v>180</v>
      </c>
      <c r="H5" s="43" t="s">
        <v>181</v>
      </c>
      <c r="I5" s="44"/>
    </row>
    <row r="6" ht="27" customHeight="1" spans="1:9">
      <c r="A6" s="46" t="s">
        <v>15</v>
      </c>
      <c r="B6" s="47"/>
      <c r="C6" s="58">
        <f>C7+C8+C9+C10+C11+C12+C13+C14+C15+C16+C17+C18+C19+C20+C21+C23+C25+C24+C22</f>
        <v>295</v>
      </c>
      <c r="D6" s="58">
        <v>3</v>
      </c>
      <c r="E6" s="48">
        <f>SUM(E7:E25)</f>
        <v>885</v>
      </c>
      <c r="F6" s="48">
        <f t="shared" ref="E6:H6" si="0">SUM(F7:F25)</f>
        <v>458</v>
      </c>
      <c r="G6" s="48">
        <f t="shared" si="0"/>
        <v>132</v>
      </c>
      <c r="H6" s="48">
        <f t="shared" si="0"/>
        <v>295</v>
      </c>
      <c r="I6" s="49"/>
    </row>
    <row r="7" ht="27" customHeight="1" spans="1:9">
      <c r="A7" s="50">
        <f t="shared" ref="A7:A25" si="1">ROW()-6</f>
        <v>1</v>
      </c>
      <c r="B7" s="51" t="s">
        <v>28</v>
      </c>
      <c r="C7" s="50">
        <v>11</v>
      </c>
      <c r="D7" s="50">
        <v>3</v>
      </c>
      <c r="E7" s="52">
        <f>F7+G7+H7</f>
        <v>33</v>
      </c>
      <c r="F7" s="52">
        <f>C7*2</f>
        <v>22</v>
      </c>
      <c r="G7" s="52"/>
      <c r="H7" s="52">
        <f>C7</f>
        <v>11</v>
      </c>
      <c r="I7" s="53"/>
    </row>
    <row r="8" ht="27" customHeight="1" spans="1:9">
      <c r="A8" s="50">
        <f t="shared" si="1"/>
        <v>2</v>
      </c>
      <c r="B8" s="51" t="s">
        <v>170</v>
      </c>
      <c r="C8" s="50">
        <v>9</v>
      </c>
      <c r="D8" s="50">
        <v>3</v>
      </c>
      <c r="E8" s="52">
        <f t="shared" ref="E8:E25" si="2">F8+G8+H8</f>
        <v>27</v>
      </c>
      <c r="F8" s="52">
        <f>C8*2</f>
        <v>18</v>
      </c>
      <c r="G8" s="52"/>
      <c r="H8" s="52">
        <f t="shared" ref="H8:H25" si="3">C8</f>
        <v>9</v>
      </c>
      <c r="I8" s="53"/>
    </row>
    <row r="9" ht="27" customHeight="1" spans="1:9">
      <c r="A9" s="50">
        <f t="shared" si="1"/>
        <v>3</v>
      </c>
      <c r="B9" s="51" t="s">
        <v>77</v>
      </c>
      <c r="C9" s="50">
        <v>9</v>
      </c>
      <c r="D9" s="50">
        <v>3</v>
      </c>
      <c r="E9" s="52">
        <f t="shared" si="2"/>
        <v>27</v>
      </c>
      <c r="F9" s="52">
        <f>C9*2</f>
        <v>18</v>
      </c>
      <c r="G9" s="52"/>
      <c r="H9" s="52">
        <f t="shared" si="3"/>
        <v>9</v>
      </c>
      <c r="I9" s="53"/>
    </row>
    <row r="10" ht="27" customHeight="1" spans="1:9">
      <c r="A10" s="50">
        <f t="shared" si="1"/>
        <v>4</v>
      </c>
      <c r="B10" s="51" t="s">
        <v>79</v>
      </c>
      <c r="C10" s="50">
        <v>27</v>
      </c>
      <c r="D10" s="50">
        <v>3</v>
      </c>
      <c r="E10" s="52">
        <f t="shared" si="2"/>
        <v>81</v>
      </c>
      <c r="F10" s="52">
        <f>C10*2</f>
        <v>54</v>
      </c>
      <c r="G10" s="52"/>
      <c r="H10" s="52">
        <f t="shared" si="3"/>
        <v>27</v>
      </c>
      <c r="I10" s="59"/>
    </row>
    <row r="11" ht="27" customHeight="1" spans="1:9">
      <c r="A11" s="50">
        <f t="shared" si="1"/>
        <v>5</v>
      </c>
      <c r="B11" s="51" t="s">
        <v>97</v>
      </c>
      <c r="C11" s="50">
        <v>16</v>
      </c>
      <c r="D11" s="50">
        <v>3</v>
      </c>
      <c r="E11" s="52">
        <f t="shared" si="2"/>
        <v>48</v>
      </c>
      <c r="F11" s="52">
        <f t="shared" ref="F11:F22" si="4">C11*2</f>
        <v>32</v>
      </c>
      <c r="G11" s="52"/>
      <c r="H11" s="52">
        <f t="shared" si="3"/>
        <v>16</v>
      </c>
      <c r="I11" s="53"/>
    </row>
    <row r="12" ht="27" customHeight="1" spans="1:9">
      <c r="A12" s="50">
        <f t="shared" si="1"/>
        <v>6</v>
      </c>
      <c r="B12" s="51" t="s">
        <v>31</v>
      </c>
      <c r="C12" s="50">
        <v>13</v>
      </c>
      <c r="D12" s="50">
        <v>3</v>
      </c>
      <c r="E12" s="52">
        <f t="shared" si="2"/>
        <v>39</v>
      </c>
      <c r="F12" s="52">
        <f t="shared" si="4"/>
        <v>26</v>
      </c>
      <c r="G12" s="52"/>
      <c r="H12" s="52">
        <f t="shared" si="3"/>
        <v>13</v>
      </c>
      <c r="I12" s="53"/>
    </row>
    <row r="13" ht="27" customHeight="1" spans="1:9">
      <c r="A13" s="50">
        <f t="shared" si="1"/>
        <v>7</v>
      </c>
      <c r="B13" s="51" t="s">
        <v>33</v>
      </c>
      <c r="C13" s="50">
        <v>15</v>
      </c>
      <c r="D13" s="50">
        <v>3</v>
      </c>
      <c r="E13" s="52">
        <f t="shared" si="2"/>
        <v>45</v>
      </c>
      <c r="F13" s="52">
        <f t="shared" si="4"/>
        <v>30</v>
      </c>
      <c r="G13" s="52"/>
      <c r="H13" s="52">
        <f t="shared" si="3"/>
        <v>15</v>
      </c>
      <c r="I13" s="53"/>
    </row>
    <row r="14" ht="27" customHeight="1" spans="1:9">
      <c r="A14" s="50">
        <f t="shared" si="1"/>
        <v>8</v>
      </c>
      <c r="B14" s="51" t="s">
        <v>35</v>
      </c>
      <c r="C14" s="50">
        <v>17</v>
      </c>
      <c r="D14" s="50">
        <v>3</v>
      </c>
      <c r="E14" s="52">
        <f t="shared" si="2"/>
        <v>51</v>
      </c>
      <c r="F14" s="52">
        <f t="shared" si="4"/>
        <v>34</v>
      </c>
      <c r="G14" s="52"/>
      <c r="H14" s="52">
        <f t="shared" si="3"/>
        <v>17</v>
      </c>
      <c r="I14" s="53"/>
    </row>
    <row r="15" ht="27" customHeight="1" spans="1:9">
      <c r="A15" s="50">
        <f t="shared" si="1"/>
        <v>9</v>
      </c>
      <c r="B15" s="51" t="s">
        <v>99</v>
      </c>
      <c r="C15" s="50">
        <v>22</v>
      </c>
      <c r="D15" s="50">
        <v>3</v>
      </c>
      <c r="E15" s="52">
        <f t="shared" si="2"/>
        <v>66</v>
      </c>
      <c r="F15" s="52">
        <f t="shared" si="4"/>
        <v>44</v>
      </c>
      <c r="G15" s="52"/>
      <c r="H15" s="52">
        <f t="shared" si="3"/>
        <v>22</v>
      </c>
      <c r="I15" s="53"/>
    </row>
    <row r="16" ht="27" customHeight="1" spans="1:9">
      <c r="A16" s="50">
        <f t="shared" si="1"/>
        <v>10</v>
      </c>
      <c r="B16" s="51" t="s">
        <v>89</v>
      </c>
      <c r="C16" s="50">
        <v>11</v>
      </c>
      <c r="D16" s="50">
        <v>3</v>
      </c>
      <c r="E16" s="52">
        <f t="shared" si="2"/>
        <v>33</v>
      </c>
      <c r="F16" s="52">
        <f t="shared" si="4"/>
        <v>22</v>
      </c>
      <c r="G16" s="52"/>
      <c r="H16" s="52">
        <f t="shared" si="3"/>
        <v>11</v>
      </c>
      <c r="I16" s="53"/>
    </row>
    <row r="17" ht="21" customHeight="1" spans="1:9">
      <c r="A17" s="50">
        <f t="shared" si="1"/>
        <v>11</v>
      </c>
      <c r="B17" s="51" t="s">
        <v>182</v>
      </c>
      <c r="C17" s="50">
        <v>16</v>
      </c>
      <c r="D17" s="50">
        <v>3</v>
      </c>
      <c r="E17" s="52">
        <f t="shared" si="2"/>
        <v>48</v>
      </c>
      <c r="F17" s="52">
        <f t="shared" si="4"/>
        <v>32</v>
      </c>
      <c r="G17" s="52"/>
      <c r="H17" s="52">
        <f t="shared" si="3"/>
        <v>16</v>
      </c>
      <c r="I17" s="53"/>
    </row>
    <row r="18" ht="21" customHeight="1" spans="1:9">
      <c r="A18" s="50">
        <f t="shared" si="1"/>
        <v>12</v>
      </c>
      <c r="B18" s="51" t="s">
        <v>37</v>
      </c>
      <c r="C18" s="50">
        <v>11</v>
      </c>
      <c r="D18" s="50">
        <v>3</v>
      </c>
      <c r="E18" s="52">
        <f t="shared" si="2"/>
        <v>33</v>
      </c>
      <c r="F18" s="52">
        <f t="shared" si="4"/>
        <v>22</v>
      </c>
      <c r="G18" s="52"/>
      <c r="H18" s="52">
        <f t="shared" si="3"/>
        <v>11</v>
      </c>
      <c r="I18" s="53"/>
    </row>
    <row r="19" ht="21" customHeight="1" spans="1:9">
      <c r="A19" s="50">
        <f t="shared" si="1"/>
        <v>13</v>
      </c>
      <c r="B19" s="51" t="s">
        <v>183</v>
      </c>
      <c r="C19" s="50">
        <v>12</v>
      </c>
      <c r="D19" s="50">
        <v>3</v>
      </c>
      <c r="E19" s="52">
        <f t="shared" si="2"/>
        <v>36</v>
      </c>
      <c r="F19" s="52">
        <f t="shared" si="4"/>
        <v>24</v>
      </c>
      <c r="G19" s="52"/>
      <c r="H19" s="52">
        <f t="shared" si="3"/>
        <v>12</v>
      </c>
      <c r="I19" s="53"/>
    </row>
    <row r="20" ht="21" customHeight="1" spans="1:9">
      <c r="A20" s="50">
        <f t="shared" si="1"/>
        <v>14</v>
      </c>
      <c r="B20" s="51" t="s">
        <v>92</v>
      </c>
      <c r="C20" s="50">
        <v>10</v>
      </c>
      <c r="D20" s="50">
        <v>3</v>
      </c>
      <c r="E20" s="52">
        <f t="shared" si="2"/>
        <v>30</v>
      </c>
      <c r="F20" s="52">
        <f t="shared" si="4"/>
        <v>20</v>
      </c>
      <c r="G20" s="52"/>
      <c r="H20" s="52">
        <f t="shared" si="3"/>
        <v>10</v>
      </c>
      <c r="I20" s="53"/>
    </row>
    <row r="21" ht="21" customHeight="1" spans="1:9">
      <c r="A21" s="50">
        <f t="shared" si="1"/>
        <v>15</v>
      </c>
      <c r="B21" s="51" t="s">
        <v>39</v>
      </c>
      <c r="C21" s="50">
        <v>13</v>
      </c>
      <c r="D21" s="50">
        <v>3</v>
      </c>
      <c r="E21" s="52">
        <f t="shared" si="2"/>
        <v>39</v>
      </c>
      <c r="F21" s="52">
        <f t="shared" si="4"/>
        <v>26</v>
      </c>
      <c r="G21" s="52"/>
      <c r="H21" s="52">
        <f t="shared" si="3"/>
        <v>13</v>
      </c>
      <c r="I21" s="53"/>
    </row>
    <row r="22" ht="21" customHeight="1" spans="1:9">
      <c r="A22" s="50">
        <f t="shared" si="1"/>
        <v>16</v>
      </c>
      <c r="B22" s="51" t="s">
        <v>94</v>
      </c>
      <c r="C22" s="50">
        <v>17</v>
      </c>
      <c r="D22" s="50">
        <v>3</v>
      </c>
      <c r="E22" s="52">
        <f t="shared" si="2"/>
        <v>51</v>
      </c>
      <c r="F22" s="52">
        <f t="shared" si="4"/>
        <v>34</v>
      </c>
      <c r="G22" s="52"/>
      <c r="H22" s="52">
        <f t="shared" si="3"/>
        <v>17</v>
      </c>
      <c r="I22" s="53"/>
    </row>
    <row r="23" ht="21" customHeight="1" spans="1:9">
      <c r="A23" s="50">
        <f t="shared" si="1"/>
        <v>17</v>
      </c>
      <c r="B23" s="51" t="s">
        <v>100</v>
      </c>
      <c r="C23" s="50">
        <v>23</v>
      </c>
      <c r="D23" s="50">
        <v>3</v>
      </c>
      <c r="E23" s="52">
        <f t="shared" si="2"/>
        <v>69</v>
      </c>
      <c r="F23" s="52"/>
      <c r="G23" s="52">
        <f>C23*2</f>
        <v>46</v>
      </c>
      <c r="H23" s="52">
        <f t="shared" si="3"/>
        <v>23</v>
      </c>
      <c r="I23" s="53"/>
    </row>
    <row r="24" ht="21" customHeight="1" spans="1:9">
      <c r="A24" s="50">
        <f t="shared" si="1"/>
        <v>18</v>
      </c>
      <c r="B24" s="51" t="s">
        <v>102</v>
      </c>
      <c r="C24" s="50">
        <v>11</v>
      </c>
      <c r="D24" s="50">
        <v>3</v>
      </c>
      <c r="E24" s="52">
        <f t="shared" si="2"/>
        <v>33</v>
      </c>
      <c r="F24" s="52"/>
      <c r="G24" s="52">
        <f>C24*2</f>
        <v>22</v>
      </c>
      <c r="H24" s="52">
        <f t="shared" si="3"/>
        <v>11</v>
      </c>
      <c r="I24" s="53"/>
    </row>
    <row r="25" ht="21" customHeight="1" spans="1:9">
      <c r="A25" s="50">
        <f t="shared" si="1"/>
        <v>19</v>
      </c>
      <c r="B25" s="51" t="s">
        <v>110</v>
      </c>
      <c r="C25" s="51">
        <v>32</v>
      </c>
      <c r="D25" s="50">
        <v>3</v>
      </c>
      <c r="E25" s="52">
        <f t="shared" si="2"/>
        <v>96</v>
      </c>
      <c r="F25" s="52"/>
      <c r="G25" s="52">
        <f>C25*2</f>
        <v>64</v>
      </c>
      <c r="H25" s="52">
        <f t="shared" si="3"/>
        <v>32</v>
      </c>
      <c r="I25" s="53"/>
    </row>
  </sheetData>
  <mergeCells count="11">
    <mergeCell ref="A1:B1"/>
    <mergeCell ref="A2:I2"/>
    <mergeCell ref="A3:B3"/>
    <mergeCell ref="H3:I3"/>
    <mergeCell ref="E4:H4"/>
    <mergeCell ref="A6:B6"/>
    <mergeCell ref="A4:A5"/>
    <mergeCell ref="B4:B5"/>
    <mergeCell ref="C4:C5"/>
    <mergeCell ref="D4:D5"/>
    <mergeCell ref="I4:I5"/>
  </mergeCells>
  <printOptions horizontalCentered="1"/>
  <pageMargins left="0.554861111111111" right="0.554861111111111" top="0.802777777777778" bottom="0.802777777777778" header="0.5" footer="0.5"/>
  <pageSetup paperSize="9" scale="74" fitToWidth="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workbookViewId="0">
      <selection activeCell="D9" sqref="D9"/>
    </sheetView>
  </sheetViews>
  <sheetFormatPr defaultColWidth="8.89166666666667" defaultRowHeight="13.5" outlineLevelCol="6"/>
  <cols>
    <col min="2" max="2" width="13.8916666666667" customWidth="1"/>
    <col min="3" max="3" width="13.6666666666667" customWidth="1"/>
    <col min="4" max="4" width="34" customWidth="1"/>
    <col min="5" max="5" width="34.375" customWidth="1"/>
    <col min="6" max="6" width="34.125" customWidth="1"/>
    <col min="7" max="7" width="12.775" customWidth="1"/>
  </cols>
  <sheetData>
    <row r="1" ht="20.25" spans="1:7">
      <c r="A1" s="32" t="s">
        <v>184</v>
      </c>
      <c r="B1" s="32"/>
      <c r="C1" s="33"/>
      <c r="D1" s="34"/>
      <c r="E1" s="34"/>
      <c r="F1" s="34"/>
      <c r="G1" s="33"/>
    </row>
    <row r="2" ht="37" customHeight="1" spans="1:7">
      <c r="A2" s="35" t="s">
        <v>185</v>
      </c>
      <c r="B2" s="35"/>
      <c r="C2" s="35"/>
      <c r="D2" s="36"/>
      <c r="E2" s="36"/>
      <c r="F2" s="36"/>
      <c r="G2" s="35"/>
    </row>
    <row r="3" ht="23" customHeight="1" spans="1:7">
      <c r="A3" s="37" t="s">
        <v>186</v>
      </c>
      <c r="B3" s="38"/>
      <c r="C3" s="38"/>
      <c r="D3" s="39"/>
      <c r="E3" s="40"/>
      <c r="F3" s="41" t="s">
        <v>173</v>
      </c>
      <c r="G3" s="41"/>
    </row>
    <row r="4" ht="27" customHeight="1" spans="1:7">
      <c r="A4" s="42" t="s">
        <v>2</v>
      </c>
      <c r="B4" s="42" t="s">
        <v>187</v>
      </c>
      <c r="C4" s="43" t="s">
        <v>177</v>
      </c>
      <c r="D4" s="43"/>
      <c r="E4" s="43"/>
      <c r="F4" s="43"/>
      <c r="G4" s="44" t="s">
        <v>14</v>
      </c>
    </row>
    <row r="5" ht="52" customHeight="1" spans="1:7">
      <c r="A5" s="45"/>
      <c r="B5" s="45"/>
      <c r="C5" s="44" t="s">
        <v>15</v>
      </c>
      <c r="D5" s="43" t="s">
        <v>188</v>
      </c>
      <c r="E5" s="43" t="s">
        <v>189</v>
      </c>
      <c r="F5" s="43" t="s">
        <v>190</v>
      </c>
      <c r="G5" s="44"/>
    </row>
    <row r="6" ht="25" customHeight="1" spans="1:7">
      <c r="A6" s="46" t="s">
        <v>15</v>
      </c>
      <c r="B6" s="47"/>
      <c r="C6" s="48">
        <f>SUM(C7:C17)</f>
        <v>763.68463</v>
      </c>
      <c r="D6" s="48">
        <f>SUM(D7:D17)</f>
        <v>686</v>
      </c>
      <c r="E6" s="48">
        <f>SUM(E7:E17)</f>
        <v>73.017</v>
      </c>
      <c r="F6" s="48">
        <f>SUM(F7:F17)</f>
        <v>4.66763</v>
      </c>
      <c r="G6" s="49"/>
    </row>
    <row r="7" ht="25" customHeight="1" spans="1:7">
      <c r="A7" s="50">
        <f t="shared" ref="A7:A17" si="0">ROW()-6</f>
        <v>1</v>
      </c>
      <c r="B7" s="51" t="s">
        <v>170</v>
      </c>
      <c r="C7" s="52">
        <f t="shared" ref="C7:C17" si="1">D7+E7+F7</f>
        <v>66.5289</v>
      </c>
      <c r="D7" s="52">
        <v>40.3196</v>
      </c>
      <c r="E7" s="52">
        <v>26.2093</v>
      </c>
      <c r="F7" s="52"/>
      <c r="G7" s="53"/>
    </row>
    <row r="8" ht="25" customHeight="1" spans="1:7">
      <c r="A8" s="50">
        <f t="shared" si="0"/>
        <v>2</v>
      </c>
      <c r="B8" s="51" t="s">
        <v>77</v>
      </c>
      <c r="C8" s="52">
        <f t="shared" si="1"/>
        <v>31.1306</v>
      </c>
      <c r="D8" s="52"/>
      <c r="E8" s="52">
        <v>31.1306</v>
      </c>
      <c r="F8" s="52"/>
      <c r="G8" s="53"/>
    </row>
    <row r="9" ht="25" customHeight="1" spans="1:7">
      <c r="A9" s="50">
        <f t="shared" si="0"/>
        <v>3</v>
      </c>
      <c r="B9" s="51" t="s">
        <v>31</v>
      </c>
      <c r="C9" s="52">
        <f t="shared" si="1"/>
        <v>91.5718</v>
      </c>
      <c r="D9" s="52">
        <v>91.5718</v>
      </c>
      <c r="E9" s="52"/>
      <c r="F9" s="52"/>
      <c r="G9" s="53"/>
    </row>
    <row r="10" ht="25" customHeight="1" spans="1:7">
      <c r="A10" s="50">
        <f t="shared" si="0"/>
        <v>4</v>
      </c>
      <c r="B10" s="51" t="s">
        <v>35</v>
      </c>
      <c r="C10" s="52">
        <f t="shared" si="1"/>
        <v>28.34473</v>
      </c>
      <c r="D10" s="52">
        <v>8</v>
      </c>
      <c r="E10" s="52">
        <v>15.6771</v>
      </c>
      <c r="F10" s="52">
        <v>4.66763</v>
      </c>
      <c r="G10" s="53"/>
    </row>
    <row r="11" ht="25" customHeight="1" spans="1:7">
      <c r="A11" s="50">
        <f t="shared" si="0"/>
        <v>5</v>
      </c>
      <c r="B11" s="51" t="s">
        <v>99</v>
      </c>
      <c r="C11" s="52">
        <f t="shared" si="1"/>
        <v>105.5392</v>
      </c>
      <c r="D11" s="52">
        <v>105.5392</v>
      </c>
      <c r="E11" s="52"/>
      <c r="F11" s="52"/>
      <c r="G11" s="53"/>
    </row>
    <row r="12" ht="25" customHeight="1" spans="1:7">
      <c r="A12" s="50">
        <f t="shared" si="0"/>
        <v>6</v>
      </c>
      <c r="B12" s="51" t="s">
        <v>89</v>
      </c>
      <c r="C12" s="52">
        <f t="shared" si="1"/>
        <v>35.271</v>
      </c>
      <c r="D12" s="52">
        <v>35.271</v>
      </c>
      <c r="E12" s="52"/>
      <c r="F12" s="52"/>
      <c r="G12" s="53"/>
    </row>
    <row r="13" ht="25" customHeight="1" spans="1:7">
      <c r="A13" s="50">
        <f t="shared" si="0"/>
        <v>7</v>
      </c>
      <c r="B13" s="51" t="s">
        <v>182</v>
      </c>
      <c r="C13" s="52">
        <f t="shared" si="1"/>
        <v>104.0565</v>
      </c>
      <c r="D13" s="52">
        <v>104.0565</v>
      </c>
      <c r="E13" s="52"/>
      <c r="F13" s="52"/>
      <c r="G13" s="53"/>
    </row>
    <row r="14" ht="25" customHeight="1" spans="1:7">
      <c r="A14" s="50">
        <f t="shared" si="0"/>
        <v>8</v>
      </c>
      <c r="B14" s="51" t="s">
        <v>37</v>
      </c>
      <c r="C14" s="52">
        <f t="shared" si="1"/>
        <v>51.4352</v>
      </c>
      <c r="D14" s="52">
        <v>51.4352</v>
      </c>
      <c r="E14" s="52"/>
      <c r="F14" s="52"/>
      <c r="G14" s="53"/>
    </row>
    <row r="15" ht="25" customHeight="1" spans="1:7">
      <c r="A15" s="50">
        <f t="shared" si="0"/>
        <v>9</v>
      </c>
      <c r="B15" s="51" t="s">
        <v>39</v>
      </c>
      <c r="C15" s="52">
        <f t="shared" si="1"/>
        <v>47.7771</v>
      </c>
      <c r="D15" s="52">
        <v>47.7771</v>
      </c>
      <c r="E15" s="52"/>
      <c r="F15" s="52"/>
      <c r="G15" s="53"/>
    </row>
    <row r="16" ht="25" customHeight="1" spans="1:7">
      <c r="A16" s="50">
        <f t="shared" si="0"/>
        <v>10</v>
      </c>
      <c r="B16" s="51" t="s">
        <v>100</v>
      </c>
      <c r="C16" s="52">
        <f t="shared" si="1"/>
        <v>143.9193</v>
      </c>
      <c r="D16" s="52">
        <v>143.9193</v>
      </c>
      <c r="E16" s="52"/>
      <c r="F16" s="52"/>
      <c r="G16" s="53"/>
    </row>
    <row r="17" ht="25" customHeight="1" spans="1:7">
      <c r="A17" s="50">
        <f t="shared" si="0"/>
        <v>11</v>
      </c>
      <c r="B17" s="51" t="s">
        <v>102</v>
      </c>
      <c r="C17" s="52">
        <f t="shared" si="1"/>
        <v>58.1103</v>
      </c>
      <c r="D17" s="52">
        <v>58.1103</v>
      </c>
      <c r="E17" s="52"/>
      <c r="F17" s="52"/>
      <c r="G17" s="53"/>
    </row>
  </sheetData>
  <mergeCells count="8">
    <mergeCell ref="A1:B1"/>
    <mergeCell ref="A2:G2"/>
    <mergeCell ref="F3:G3"/>
    <mergeCell ref="C4:F4"/>
    <mergeCell ref="A6:B6"/>
    <mergeCell ref="A4:A5"/>
    <mergeCell ref="B4:B5"/>
    <mergeCell ref="G4:G5"/>
  </mergeCells>
  <pageMargins left="0.75" right="0.75" top="1" bottom="1" header="0.5" footer="0.5"/>
  <pageSetup paperSize="9" scale="8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workbookViewId="0">
      <selection activeCell="D14" sqref="D14"/>
    </sheetView>
  </sheetViews>
  <sheetFormatPr defaultColWidth="9" defaultRowHeight="13.5"/>
  <cols>
    <col min="1" max="1" width="41.75" style="1" customWidth="1"/>
    <col min="2" max="2" width="15.625" style="1" customWidth="1"/>
    <col min="3" max="3" width="31.875" style="1" customWidth="1"/>
    <col min="4" max="4" width="11" style="1" customWidth="1"/>
    <col min="5" max="5" width="13.875" style="1" customWidth="1"/>
    <col min="6" max="6" width="10.375" style="1" customWidth="1"/>
    <col min="7" max="7" width="15.875" style="1" customWidth="1"/>
    <col min="8" max="8" width="34" style="1" customWidth="1"/>
    <col min="9" max="9" width="11" style="1" customWidth="1"/>
    <col min="10" max="16384" width="9" style="1"/>
  </cols>
  <sheetData>
    <row r="1" s="1" customFormat="1" ht="33" customHeight="1" spans="1:9">
      <c r="A1" s="3" t="s">
        <v>191</v>
      </c>
      <c r="B1" s="3"/>
      <c r="C1" s="3"/>
    </row>
    <row r="2" s="1" customFormat="1" ht="40" customHeight="1" spans="1:9">
      <c r="A2" s="4" t="s">
        <v>192</v>
      </c>
      <c r="B2" s="4"/>
      <c r="C2" s="4"/>
      <c r="D2" s="4"/>
      <c r="E2" s="4"/>
      <c r="F2" s="4"/>
      <c r="G2" s="4"/>
      <c r="H2" s="4"/>
      <c r="I2" s="4"/>
    </row>
    <row r="3" s="1" customFormat="1" ht="28" customHeight="1" spans="1:9">
      <c r="A3" s="5" t="s">
        <v>193</v>
      </c>
      <c r="B3" s="6" t="s">
        <v>194</v>
      </c>
      <c r="C3" s="7"/>
      <c r="D3" s="8"/>
      <c r="E3" s="9" t="s">
        <v>195</v>
      </c>
      <c r="F3" s="10" t="s">
        <v>196</v>
      </c>
      <c r="G3" s="11"/>
      <c r="H3" s="11"/>
      <c r="I3" s="5" t="s">
        <v>14</v>
      </c>
    </row>
    <row r="4" s="1" customFormat="1" ht="28" customHeight="1" spans="1:9">
      <c r="A4" s="12"/>
      <c r="B4" s="13" t="s">
        <v>187</v>
      </c>
      <c r="C4" s="13" t="s">
        <v>197</v>
      </c>
      <c r="D4" s="14" t="s">
        <v>10</v>
      </c>
      <c r="E4" s="15"/>
      <c r="F4" s="14" t="s">
        <v>10</v>
      </c>
      <c r="G4" s="13" t="s">
        <v>187</v>
      </c>
      <c r="H4" s="13" t="s">
        <v>197</v>
      </c>
      <c r="I4" s="16"/>
    </row>
    <row r="5" s="1" customFormat="1" ht="43" customHeight="1" spans="1:9">
      <c r="A5" s="17" t="s">
        <v>198</v>
      </c>
      <c r="B5" s="18" t="s">
        <v>97</v>
      </c>
      <c r="C5" s="18" t="s">
        <v>98</v>
      </c>
      <c r="D5" s="19">
        <v>106</v>
      </c>
      <c r="E5" s="20">
        <v>525</v>
      </c>
      <c r="F5" s="21">
        <v>82.33</v>
      </c>
      <c r="G5" s="20" t="s">
        <v>20</v>
      </c>
      <c r="H5" s="20" t="s">
        <v>199</v>
      </c>
      <c r="I5" s="19"/>
    </row>
    <row r="6" s="1" customFormat="1" ht="43" customHeight="1" spans="1:9">
      <c r="A6" s="22"/>
      <c r="B6" s="18" t="s">
        <v>20</v>
      </c>
      <c r="C6" s="18" t="s">
        <v>98</v>
      </c>
      <c r="D6" s="19">
        <v>346.34</v>
      </c>
      <c r="E6" s="23"/>
      <c r="F6" s="24">
        <v>442.67</v>
      </c>
      <c r="G6" s="20" t="s">
        <v>20</v>
      </c>
      <c r="H6" s="20" t="s">
        <v>200</v>
      </c>
      <c r="I6" s="20"/>
    </row>
    <row r="7" s="1" customFormat="1" ht="41" customHeight="1" spans="1:9">
      <c r="A7" s="25"/>
      <c r="B7" s="18" t="s">
        <v>20</v>
      </c>
      <c r="C7" s="18" t="s">
        <v>140</v>
      </c>
      <c r="D7" s="19">
        <v>72.66</v>
      </c>
      <c r="E7" s="26"/>
      <c r="F7" s="27"/>
      <c r="G7" s="26"/>
      <c r="H7" s="26"/>
      <c r="I7" s="26"/>
    </row>
    <row r="8" s="1" customFormat="1" ht="88" customHeight="1" spans="1:9">
      <c r="A8" s="17" t="s">
        <v>201</v>
      </c>
      <c r="B8" s="28" t="s">
        <v>33</v>
      </c>
      <c r="C8" s="28" t="s">
        <v>85</v>
      </c>
      <c r="D8" s="19">
        <v>4</v>
      </c>
      <c r="E8" s="20">
        <v>147</v>
      </c>
      <c r="F8" s="20">
        <v>147</v>
      </c>
      <c r="G8" s="20" t="s">
        <v>20</v>
      </c>
      <c r="H8" s="20" t="s">
        <v>202</v>
      </c>
      <c r="I8" s="20"/>
    </row>
    <row r="9" s="2" customFormat="1" ht="54" customHeight="1" spans="1:9">
      <c r="A9" s="22"/>
      <c r="B9" s="29" t="s">
        <v>77</v>
      </c>
      <c r="C9" s="29" t="s">
        <v>78</v>
      </c>
      <c r="D9" s="30">
        <v>5.920764</v>
      </c>
      <c r="E9" s="23"/>
      <c r="F9" s="23"/>
      <c r="G9" s="23"/>
      <c r="H9" s="23"/>
      <c r="I9" s="23"/>
    </row>
    <row r="10" s="2" customFormat="1" ht="48" customHeight="1" spans="1:9">
      <c r="A10" s="22"/>
      <c r="B10" s="29" t="s">
        <v>79</v>
      </c>
      <c r="C10" s="29" t="s">
        <v>80</v>
      </c>
      <c r="D10" s="30">
        <v>6</v>
      </c>
      <c r="E10" s="23"/>
      <c r="F10" s="23"/>
      <c r="G10" s="23"/>
      <c r="H10" s="23"/>
      <c r="I10" s="23"/>
    </row>
    <row r="11" s="2" customFormat="1" ht="51" customHeight="1" spans="1:9">
      <c r="A11" s="25"/>
      <c r="B11" s="29" t="s">
        <v>33</v>
      </c>
      <c r="C11" s="29" t="s">
        <v>86</v>
      </c>
      <c r="D11" s="30">
        <v>131.079236</v>
      </c>
      <c r="E11" s="26"/>
      <c r="F11" s="26"/>
      <c r="G11" s="26"/>
      <c r="H11" s="26"/>
      <c r="I11" s="26"/>
    </row>
    <row r="12" s="2" customFormat="1" ht="34" customHeight="1" spans="1:9">
      <c r="A12" s="6" t="s">
        <v>15</v>
      </c>
      <c r="B12" s="7"/>
      <c r="C12" s="8"/>
      <c r="D12" s="31">
        <f t="shared" ref="D12:F12" si="0">SUM(D5:D11)</f>
        <v>672</v>
      </c>
      <c r="E12" s="31">
        <f t="shared" si="0"/>
        <v>672</v>
      </c>
      <c r="F12" s="31">
        <f t="shared" si="0"/>
        <v>672</v>
      </c>
      <c r="G12" s="31"/>
      <c r="H12" s="31"/>
      <c r="I12" s="31"/>
    </row>
  </sheetData>
  <mergeCells count="19">
    <mergeCell ref="A2:I2"/>
    <mergeCell ref="B3:D3"/>
    <mergeCell ref="F3:H3"/>
    <mergeCell ref="A12:C12"/>
    <mergeCell ref="A3:A4"/>
    <mergeCell ref="A5:A7"/>
    <mergeCell ref="A8:A11"/>
    <mergeCell ref="E3:E4"/>
    <mergeCell ref="E5:E7"/>
    <mergeCell ref="E8:E11"/>
    <mergeCell ref="F6:F7"/>
    <mergeCell ref="F8:F11"/>
    <mergeCell ref="G6:G7"/>
    <mergeCell ref="G8:G11"/>
    <mergeCell ref="H6:H7"/>
    <mergeCell ref="H8:H11"/>
    <mergeCell ref="I3:I4"/>
    <mergeCell ref="I6:I7"/>
    <mergeCell ref="I8:I11"/>
  </mergeCells>
  <pageMargins left="0.75" right="0.75" top="1" bottom="1" header="0.5" footer="0.5"/>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附件1-1.2025年财政涉农资金统筹整合使用分配表</vt:lpstr>
      <vt:lpstr>附件1-2.村集体资金</vt:lpstr>
      <vt:lpstr>附件1-3.人居环境整治</vt:lpstr>
      <vt:lpstr>附件1-4.残膜</vt:lpstr>
      <vt:lpstr>附件1-5.原整合资金调整专项使用分配表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ZYQ</dc:creator>
  <cp:lastModifiedBy>你们的瑽老爷</cp:lastModifiedBy>
  <dcterms:created xsi:type="dcterms:W3CDTF">2025-12-20T15:43:00Z</dcterms:created>
  <dcterms:modified xsi:type="dcterms:W3CDTF">2026-01-07T07:11:09Z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4F4160BB74F545F98DE5D0F09E8AC9E3_11</vt:lpwstr>
  </property>
  <property fmtid="{D5CDD505-2E9C-101B-9397-08002B2CF9AE}" pid="3" name="KSOProductBuildVer">
    <vt:lpwstr>2052-12.1.0.24034</vt:lpwstr>
  </property>
  <property fmtid="{D5CDD505-2E9C-101B-9397-08002B2CF9AE}" pid="4" name="CalculationRule">
    <vt:i4>0</vt:i4>
  </property>
</Properties>
</file>