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465" tabRatio="842" firstSheet="3" activeTab="3"/>
  </bookViews>
  <sheets>
    <sheet name="资金第三次分配表" sheetId="1" state="hidden" r:id="rId1"/>
    <sheet name="资金第二次分配表 (2)" sheetId="6" state="hidden" r:id="rId2"/>
    <sheet name="附件1-1（新建24年村组道路）" sheetId="3" state="hidden" r:id="rId3"/>
    <sheet name="附件1（指标结余收回安排下达明细表）" sheetId="8" r:id="rId4"/>
    <sheet name="资金第三次分配表 " sheetId="12" state="hidden" r:id="rId5"/>
    <sheet name="附件2（资金第三次分配表 ）" sheetId="13" r:id="rId6"/>
    <sheet name="附件3  地方债券资金分配表" sheetId="14" r:id="rId7"/>
    <sheet name="Sheet1" sheetId="10" state="hidden" r:id="rId8"/>
  </sheets>
  <definedNames>
    <definedName name="_xlnm._FilterDatabase" localSheetId="0" hidden="1">资金第三次分配表!$A$2:$M$27</definedName>
    <definedName name="_xlnm._FilterDatabase" localSheetId="1" hidden="1">'资金第二次分配表 (2)'!$A$2:$M$30</definedName>
    <definedName name="_xlnm._FilterDatabase" localSheetId="2" hidden="1">'附件1-1（新建24年村组道路）'!$A$4:$R$20</definedName>
    <definedName name="_xlnm._FilterDatabase" localSheetId="3" hidden="1">'附件1（指标结余收回安排下达明细表）'!$A$5:$N$73</definedName>
    <definedName name="_xlnm._FilterDatabase" localSheetId="4" hidden="1">'资金第三次分配表 '!$A$4:$M$63</definedName>
    <definedName name="_xlnm._FilterDatabase" localSheetId="5" hidden="1">'附件2（资金第三次分配表 ）'!$A$4:$M$63</definedName>
    <definedName name="_xlnm._FilterDatabase" localSheetId="6" hidden="1">'附件3  地方债券资金分配表'!$A$4:$M$21</definedName>
    <definedName name="_xlnm.Print_Titles" localSheetId="0">资金第三次分配表!$2:$5</definedName>
    <definedName name="_xlnm.Print_Titles" localSheetId="1">'资金第二次分配表 (2)'!$2:$5</definedName>
    <definedName name="_xlnm.Print_Titles" localSheetId="4">'资金第三次分配表 '!$2:$5</definedName>
    <definedName name="_xlnm.Print_Titles" localSheetId="3">'附件1（指标结余收回安排下达明细表）'!$2:$5</definedName>
    <definedName name="_xlnm.Print_Titles" localSheetId="5">'附件2（资金第三次分配表 ）'!$2:$5</definedName>
    <definedName name="_xlnm.Print_Titles" localSheetId="6">'附件3  地方债券资金分配表'!$2:$4</definedName>
  </definedNames>
  <calcPr calcId="144525"/>
</workbook>
</file>

<file path=xl/sharedStrings.xml><?xml version="1.0" encoding="utf-8"?>
<sst xmlns="http://schemas.openxmlformats.org/spreadsheetml/2006/main" count="1039" uniqueCount="170">
  <si>
    <t>附件1</t>
  </si>
  <si>
    <t>2024年财政统筹整合涉农资金分配表（第二批）</t>
  </si>
  <si>
    <t>西财指标﹝2024﹞117号</t>
  </si>
  <si>
    <t>金额：万元</t>
  </si>
  <si>
    <t>科目名称</t>
  </si>
  <si>
    <t>文号</t>
  </si>
  <si>
    <t>文件内容</t>
  </si>
  <si>
    <t>资金用途</t>
  </si>
  <si>
    <t>资金来源</t>
  </si>
  <si>
    <t>资金使用单位</t>
  </si>
  <si>
    <t>指标金额</t>
  </si>
  <si>
    <t>本次下达资金</t>
  </si>
  <si>
    <t>项目名称</t>
  </si>
  <si>
    <t>金额</t>
  </si>
  <si>
    <t>预算科目</t>
  </si>
  <si>
    <t>是否直达</t>
  </si>
  <si>
    <t>备注</t>
  </si>
  <si>
    <t>合计</t>
  </si>
  <si>
    <t>巩固拓展脱贫攻坚成果和乡村振兴</t>
  </si>
  <si>
    <t>宁财（农）指标﹝2024﹞119号</t>
  </si>
  <si>
    <t>自治区财政厅关于下达2024年中央财政衔接推进乡村振兴补助资金预算的通知</t>
  </si>
  <si>
    <t>小计</t>
  </si>
  <si>
    <t>以工代赈任务</t>
  </si>
  <si>
    <t>中央</t>
  </si>
  <si>
    <t>王民乡</t>
  </si>
  <si>
    <t>西吉县王民乡红太村设施农业建设2024年以工代赈项目</t>
  </si>
  <si>
    <t>2130504农村基础设施建设</t>
  </si>
  <si>
    <t>直达</t>
  </si>
  <si>
    <t>巩固拓展脱贫攻坚成果和乡村振兴任务</t>
  </si>
  <si>
    <t>农业农村局</t>
  </si>
  <si>
    <t>农用残膜回收项目</t>
  </si>
  <si>
    <t>2130505-生产发展</t>
  </si>
  <si>
    <t>宁财（农）指标﹝2024﹞122号</t>
  </si>
  <si>
    <t>自治区财政厅关于下达2024年第一批自治区财政衔接推进乡村振兴补助资金预算的通知</t>
  </si>
  <si>
    <t>巩固脱贫攻坚成果衔接乡村振兴</t>
  </si>
  <si>
    <t>自治区</t>
  </si>
  <si>
    <t>农作物保墒增产项目</t>
  </si>
  <si>
    <t>农产品推介项目</t>
  </si>
  <si>
    <t>农产品线上销售项目</t>
  </si>
  <si>
    <t>特色农产品营销项目</t>
  </si>
  <si>
    <t>西吉县续建2023年移民安置点基础设施改造提升工程</t>
  </si>
  <si>
    <t>西吉县续建2023年兴隆镇移民安置点综合示范提升项目</t>
  </si>
  <si>
    <t>西吉县2024年移民安置村基础设施补短板项目</t>
  </si>
  <si>
    <t>西吉县2024年移民安置村基础设施提升改造工程</t>
  </si>
  <si>
    <t>各相关乡镇</t>
  </si>
  <si>
    <t>发展新型农村集体经济</t>
  </si>
  <si>
    <t>详见附件1-2</t>
  </si>
  <si>
    <t>宁财（农）指标﹝2024﹞ 134号</t>
  </si>
  <si>
    <t>自治区财政厅关于下达2024年中央耕地建设与利用资金预算的通知</t>
  </si>
  <si>
    <t>耕地轮作休耕</t>
  </si>
  <si>
    <t>水务局（水利工程管理中心）</t>
  </si>
  <si>
    <t>西吉县何洼水厂调蓄水池滑坡治理项目</t>
  </si>
  <si>
    <t>农村人居环境整治奖励项目</t>
  </si>
  <si>
    <t>详见附件1-1</t>
  </si>
  <si>
    <t>宁财（农）指标﹝2023﹞661号</t>
  </si>
  <si>
    <t>自治区财政厅关于提前下达2024年中央财政衔接推进乡村振兴补助资金预算的通知</t>
  </si>
  <si>
    <t>宁财（农）指标﹝2024﹞ 136号</t>
  </si>
  <si>
    <t>自治区财政厅关于下达2024年中央和自治区农业相关资金（第三批）预算的通知</t>
  </si>
  <si>
    <t>中央农业相关资金</t>
  </si>
  <si>
    <t>西吉县抗旱减灾调蓄工程</t>
  </si>
  <si>
    <t>西吉县新营吉强灌区新建水源工程</t>
  </si>
  <si>
    <t>宁财（农）指标﹝2023﹞728号</t>
  </si>
  <si>
    <t>自治区财政厅关于提前下达2024年中央和自治区农业农村相关资金（第一批）预算的通知</t>
  </si>
  <si>
    <t>中央农业农村相关资金</t>
  </si>
  <si>
    <t>产粮大县奖励资金</t>
  </si>
  <si>
    <t>宁财（建）指标﹝2024﹞127号</t>
  </si>
  <si>
    <t>自治区财政厅关于下达2024年产粮大县奖励资金预算的通知</t>
  </si>
  <si>
    <t>已下达</t>
  </si>
  <si>
    <t>详见附件1-2  已下达</t>
  </si>
  <si>
    <t>西吉县2024年农村供水改造工程</t>
  </si>
  <si>
    <t>西吉县2023年移民安置点基础设施补短板项目</t>
  </si>
  <si>
    <t>西吉县2024年农村饮水安全改造工程</t>
  </si>
  <si>
    <t>附件1-1</t>
  </si>
  <si>
    <t>2024年新建村组道路建设项目分解表</t>
  </si>
  <si>
    <t>序号</t>
  </si>
  <si>
    <t>项目单位</t>
  </si>
  <si>
    <t>村组道路公里数</t>
  </si>
  <si>
    <t>总金额</t>
  </si>
  <si>
    <t>中央衔接资金
（宁财（农）指标﹝2024﹞119号）</t>
  </si>
  <si>
    <t>自治区衔接资金
（宁财（农）指标﹝2024﹞229号）</t>
  </si>
  <si>
    <t>“三西”农业建设任务</t>
  </si>
  <si>
    <t>白崖乡</t>
  </si>
  <si>
    <t>火石寨乡</t>
  </si>
  <si>
    <t>马建乡</t>
  </si>
  <si>
    <t>马莲乡</t>
  </si>
  <si>
    <t>偏城乡</t>
  </si>
  <si>
    <t>平峰镇</t>
  </si>
  <si>
    <t>沙沟乡</t>
  </si>
  <si>
    <t>什字乡</t>
  </si>
  <si>
    <t>西滩乡</t>
  </si>
  <si>
    <t>新营乡</t>
  </si>
  <si>
    <t>兴隆镇</t>
  </si>
  <si>
    <t>震湖乡</t>
  </si>
  <si>
    <t>2024年财政统筹整合涉农资金项目资金结余收回调整使用安排表</t>
  </si>
  <si>
    <t>西财指标﹝2024﹞197号</t>
  </si>
  <si>
    <t>单位：万元</t>
  </si>
  <si>
    <t>上级指标文号</t>
  </si>
  <si>
    <t>调整前资金安排情况</t>
  </si>
  <si>
    <t>调整后资金安排情况</t>
  </si>
  <si>
    <t>本级指标文号</t>
  </si>
  <si>
    <t>实施单位</t>
  </si>
  <si>
    <t>资金性质</t>
  </si>
  <si>
    <t>收回前资金安排情况</t>
  </si>
  <si>
    <t>收回结余资金</t>
  </si>
  <si>
    <t>西财指标﹝2024﹞72号</t>
  </si>
  <si>
    <t>新营乡甘井村宜居宜业和美乡村村内道路建设项目</t>
  </si>
  <si>
    <t>自治区衔接</t>
  </si>
  <si>
    <t>田坪乡人民政府</t>
  </si>
  <si>
    <t>田坪乡黄岔村特色农产品加工车间建设项目</t>
  </si>
  <si>
    <t>就业创业和人才服务中心</t>
  </si>
  <si>
    <t>县外省内转移就业补贴项目</t>
  </si>
  <si>
    <t>2130506-社会发展</t>
  </si>
  <si>
    <t>红耀乡人民政府</t>
  </si>
  <si>
    <t>红耀乡井湾村杂粮加工车间项目</t>
  </si>
  <si>
    <t>新技术新品种推广项目</t>
  </si>
  <si>
    <t>中央“三西”建设</t>
  </si>
  <si>
    <t>硝河乡</t>
  </si>
  <si>
    <t>西吉县硝河乡隆堡村2024年设施农业建设项目</t>
  </si>
  <si>
    <t>杂粮（油料）产业项目</t>
  </si>
  <si>
    <t>中央巩固成果</t>
  </si>
  <si>
    <t>养殖示范村建设项目</t>
  </si>
  <si>
    <t>西吉县马莲乡蛋鸡养殖场（二期）（试点）建设项目</t>
  </si>
  <si>
    <t>生猪养殖项目</t>
  </si>
  <si>
    <t>基础母畜扩群提质“见犊（驹）补母”项目</t>
  </si>
  <si>
    <t>稳定母牛存栏项目</t>
  </si>
  <si>
    <t>饲草青贮项目</t>
  </si>
  <si>
    <t>马铃薯原原种发放项目</t>
  </si>
  <si>
    <t>2024年公益性岗位</t>
  </si>
  <si>
    <t>马铃薯标准化种植项目</t>
  </si>
  <si>
    <t>将台堡镇</t>
  </si>
  <si>
    <t>将台堡镇食用菌菌种研发中心建设项目</t>
  </si>
  <si>
    <t>西吉县兴隆镇下范村现代设施农业建设项目一期工程</t>
  </si>
  <si>
    <t>西滩乡庙湾村菌菇种植基地建设项目</t>
  </si>
  <si>
    <t>小麦种植项目</t>
  </si>
  <si>
    <t>马铃薯深加工项目</t>
  </si>
  <si>
    <t>蔬菜种植项目</t>
  </si>
  <si>
    <t>庭院经济项目</t>
  </si>
  <si>
    <t>2130506-生产发展</t>
  </si>
  <si>
    <t>蔬菜预制项目</t>
  </si>
  <si>
    <t>农产品仓储保鲜冷链体系建设项目</t>
  </si>
  <si>
    <t>食用菌生产项目</t>
  </si>
  <si>
    <t>尾菜青贮饲料示范点建设项目</t>
  </si>
  <si>
    <t>2024年乡村振兴示范村建设项目</t>
  </si>
  <si>
    <t>统战部</t>
  </si>
  <si>
    <t>“健康饮茶”“送茶入户”</t>
  </si>
  <si>
    <t>中央少数民族发展</t>
  </si>
  <si>
    <t>2130599-其他巩固脱贫攻坚推进乡村振兴成果的支出</t>
  </si>
  <si>
    <t>兴平乡</t>
  </si>
  <si>
    <t>兴平乡王堡村山毛桃加工厂建设项目</t>
  </si>
  <si>
    <t>2023年公益性岗位</t>
  </si>
  <si>
    <t>附件2</t>
  </si>
  <si>
    <t>2024年财政统筹整合涉农资金分配表（第三批）</t>
  </si>
  <si>
    <t>上级文号</t>
  </si>
  <si>
    <t>文件标题</t>
  </si>
  <si>
    <t>是</t>
  </si>
  <si>
    <t>2024年农村人居环境整治奖励项目</t>
  </si>
  <si>
    <t>省外转移就业补贴项目</t>
  </si>
  <si>
    <t>巩固成果</t>
  </si>
  <si>
    <t>“三西”建设</t>
  </si>
  <si>
    <t>少数民族发展</t>
  </si>
  <si>
    <t>否</t>
  </si>
  <si>
    <t>宁财（债）指标﹝2024﹞322号</t>
  </si>
  <si>
    <t>自治区财政厅关于下达2024年新增政府债券资金指标的通知（第二批）</t>
  </si>
  <si>
    <t>乡村振兴</t>
  </si>
  <si>
    <t>地方一般债券资金</t>
  </si>
  <si>
    <t>2024年村组道路建设项目</t>
  </si>
  <si>
    <t>巩固拓展脱贫攻坚成果衔接乡村振兴</t>
  </si>
  <si>
    <t>附件3</t>
  </si>
  <si>
    <t>2024年财政统筹整合涉农资金分配表（地方政府债券资金）</t>
  </si>
  <si>
    <t>西财指标﹝2024﹞184号</t>
  </si>
</sst>
</file>

<file path=xl/styles.xml><?xml version="1.0" encoding="utf-8"?>
<styleSheet xmlns="http://schemas.openxmlformats.org/spreadsheetml/2006/main">
  <numFmts count="6">
    <numFmt numFmtId="176" formatCode="0_ "/>
    <numFmt numFmtId="177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1"/>
      <color theme="1"/>
      <name val="仿宋"/>
      <charset val="134"/>
    </font>
    <font>
      <sz val="16"/>
      <color theme="1"/>
      <name val="仿宋"/>
      <charset val="134"/>
    </font>
    <font>
      <b/>
      <sz val="11"/>
      <color theme="1"/>
      <name val="仿宋"/>
      <charset val="134"/>
    </font>
    <font>
      <sz val="10"/>
      <color theme="1"/>
      <name val="仿宋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仿宋"/>
      <charset val="134"/>
    </font>
    <font>
      <b/>
      <sz val="9"/>
      <color theme="1"/>
      <name val="仿宋"/>
      <charset val="134"/>
    </font>
    <font>
      <b/>
      <sz val="16"/>
      <color theme="1"/>
      <name val="方正小标宋简体"/>
      <charset val="134"/>
    </font>
    <font>
      <sz val="11"/>
      <color theme="1"/>
      <name val="方正小标宋简体"/>
      <charset val="134"/>
    </font>
    <font>
      <b/>
      <sz val="12"/>
      <name val="仿宋"/>
      <charset val="134"/>
    </font>
    <font>
      <b/>
      <sz val="11"/>
      <name val="仿宋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20" fillId="16" borderId="0" applyNumberFormat="false" applyBorder="false" applyAlignment="false" applyProtection="false">
      <alignment vertical="center"/>
    </xf>
    <xf numFmtId="0" fontId="19" fillId="33" borderId="0" applyNumberFormat="false" applyBorder="false" applyAlignment="false" applyProtection="false">
      <alignment vertical="center"/>
    </xf>
    <xf numFmtId="0" fontId="23" fillId="11" borderId="11" applyNumberFormat="false" applyAlignment="false" applyProtection="false">
      <alignment vertical="center"/>
    </xf>
    <xf numFmtId="0" fontId="28" fillId="21" borderId="15" applyNumberFormat="false" applyAlignment="false" applyProtection="false">
      <alignment vertical="center"/>
    </xf>
    <xf numFmtId="0" fontId="29" fillId="22" borderId="0" applyNumberFormat="false" applyBorder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2" fillId="0" borderId="13" applyNumberFormat="false" applyFill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35" fillId="0" borderId="1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0" fillId="27" borderId="17" applyNumberFormat="false" applyFont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33" fillId="24" borderId="0" applyNumberFormat="false" applyBorder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0" fontId="37" fillId="31" borderId="0" applyNumberFormat="false" applyBorder="false" applyAlignment="false" applyProtection="false">
      <alignment vertical="center"/>
    </xf>
    <xf numFmtId="0" fontId="36" fillId="11" borderId="14" applyNumberFormat="false" applyAlignment="false" applyProtection="false">
      <alignment vertical="center"/>
    </xf>
    <xf numFmtId="0" fontId="20" fillId="32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20" fillId="34" borderId="0" applyNumberFormat="false" applyBorder="false" applyAlignment="false" applyProtection="false">
      <alignment vertical="center"/>
    </xf>
    <xf numFmtId="0" fontId="20" fillId="3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26" fillId="17" borderId="14" applyNumberFormat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</cellStyleXfs>
  <cellXfs count="180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 applyAlignment="true">
      <alignment horizontal="center"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horizontal="left" vertical="center"/>
    </xf>
    <xf numFmtId="0" fontId="0" fillId="0" borderId="0" xfId="0" applyFill="true" applyAlignment="true">
      <alignment horizontal="right"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left" vertical="center"/>
    </xf>
    <xf numFmtId="0" fontId="6" fillId="0" borderId="1" xfId="0" applyFont="true" applyFill="true" applyBorder="true" applyAlignment="true">
      <alignment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4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right" vertical="center"/>
    </xf>
    <xf numFmtId="0" fontId="8" fillId="0" borderId="0" xfId="0" applyFont="true" applyFill="true" applyAlignment="true">
      <alignment horizontal="center" vertical="center"/>
    </xf>
    <xf numFmtId="0" fontId="8" fillId="0" borderId="0" xfId="0" applyFont="true" applyFill="true" applyAlignment="true">
      <alignment horizontal="left" vertical="center"/>
    </xf>
    <xf numFmtId="0" fontId="8" fillId="0" borderId="0" xfId="0" applyFont="true" applyFill="true" applyAlignment="true">
      <alignment horizontal="right" vertical="center"/>
    </xf>
    <xf numFmtId="0" fontId="6" fillId="0" borderId="1" xfId="0" applyFont="true" applyFill="true" applyBorder="true" applyAlignment="true">
      <alignment horizontal="center" vertical="center"/>
    </xf>
    <xf numFmtId="177" fontId="9" fillId="0" borderId="1" xfId="0" applyNumberFormat="true" applyFont="true" applyFill="true" applyBorder="true" applyAlignment="true">
      <alignment horizontal="right" vertical="center"/>
    </xf>
    <xf numFmtId="0" fontId="5" fillId="0" borderId="1" xfId="0" applyFont="true" applyFill="true" applyBorder="true" applyAlignment="true">
      <alignment horizontal="center" vertical="center" wrapText="true"/>
    </xf>
    <xf numFmtId="177" fontId="7" fillId="0" borderId="1" xfId="0" applyNumberFormat="true" applyFont="true" applyFill="true" applyBorder="true" applyAlignment="true">
      <alignment horizontal="right" vertical="center"/>
    </xf>
    <xf numFmtId="0" fontId="10" fillId="0" borderId="0" xfId="0" applyFont="true" applyFill="true" applyAlignment="true">
      <alignment horizontal="center" vertical="center"/>
    </xf>
    <xf numFmtId="177" fontId="7" fillId="0" borderId="1" xfId="0" applyNumberFormat="true" applyFont="true" applyFill="true" applyBorder="true" applyAlignment="true">
      <alignment horizontal="left" vertical="center" wrapText="true"/>
    </xf>
    <xf numFmtId="0" fontId="10" fillId="0" borderId="1" xfId="0" applyFont="true" applyFill="true" applyBorder="true" applyAlignment="true">
      <alignment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>
      <alignment vertical="center"/>
    </xf>
    <xf numFmtId="0" fontId="11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left" vertical="center"/>
    </xf>
    <xf numFmtId="0" fontId="0" fillId="0" borderId="1" xfId="0" applyFill="true" applyBorder="true">
      <alignment vertical="center"/>
    </xf>
    <xf numFmtId="0" fontId="5" fillId="0" borderId="1" xfId="0" applyFont="true" applyFill="true" applyBorder="true" applyAlignment="true">
      <alignment vertical="center" wrapText="true"/>
    </xf>
    <xf numFmtId="0" fontId="0" fillId="0" borderId="2" xfId="0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0" fillId="0" borderId="3" xfId="0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177" fontId="7" fillId="0" borderId="1" xfId="0" applyNumberFormat="true" applyFont="true" applyFill="true" applyBorder="true">
      <alignment vertical="center"/>
    </xf>
    <xf numFmtId="0" fontId="7" fillId="0" borderId="1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vertical="center"/>
    </xf>
    <xf numFmtId="0" fontId="7" fillId="0" borderId="1" xfId="0" applyFont="true" applyFill="true" applyBorder="true" applyAlignment="true">
      <alignment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12" fillId="0" borderId="1" xfId="0" applyFont="true" applyFill="true" applyBorder="true">
      <alignment vertical="center"/>
    </xf>
    <xf numFmtId="0" fontId="13" fillId="0" borderId="1" xfId="0" applyFont="true" applyFill="true" applyBorder="true">
      <alignment vertical="center"/>
    </xf>
    <xf numFmtId="0" fontId="10" fillId="0" borderId="1" xfId="0" applyFont="true" applyFill="true" applyBorder="true" applyAlignment="true">
      <alignment horizontal="left" vertical="center" wrapText="true"/>
    </xf>
    <xf numFmtId="0" fontId="7" fillId="0" borderId="2" xfId="0" applyFont="true" applyFill="true" applyBorder="true" applyAlignment="true">
      <alignment horizontal="center" vertical="center"/>
    </xf>
    <xf numFmtId="0" fontId="7" fillId="0" borderId="4" xfId="0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/>
    </xf>
    <xf numFmtId="0" fontId="7" fillId="0" borderId="1" xfId="0" applyFont="true" applyFill="true" applyBorder="true">
      <alignment vertical="center"/>
    </xf>
    <xf numFmtId="0" fontId="14" fillId="0" borderId="0" xfId="0" applyFont="true" applyFill="true" applyAlignment="true">
      <alignment horizontal="center" vertical="center"/>
    </xf>
    <xf numFmtId="0" fontId="14" fillId="0" borderId="0" xfId="0" applyFont="true" applyFill="true" applyAlignment="true">
      <alignment horizontal="left" vertical="center"/>
    </xf>
    <xf numFmtId="0" fontId="14" fillId="0" borderId="0" xfId="0" applyFont="true" applyFill="true" applyAlignment="true">
      <alignment horizontal="right" vertical="center"/>
    </xf>
    <xf numFmtId="0" fontId="10" fillId="0" borderId="1" xfId="0" applyFont="true" applyFill="true" applyBorder="true" applyAlignment="true">
      <alignment horizontal="center" vertical="center"/>
    </xf>
    <xf numFmtId="0" fontId="15" fillId="0" borderId="0" xfId="0" applyFont="true" applyFill="true">
      <alignment vertical="center"/>
    </xf>
    <xf numFmtId="0" fontId="7" fillId="0" borderId="0" xfId="0" applyFont="true" applyFill="true">
      <alignment vertical="center"/>
    </xf>
    <xf numFmtId="0" fontId="7" fillId="0" borderId="0" xfId="0" applyFont="true" applyFill="true" applyAlignment="true">
      <alignment horizontal="center" vertical="center"/>
    </xf>
    <xf numFmtId="0" fontId="5" fillId="0" borderId="0" xfId="0" applyFont="true" applyFill="true">
      <alignment vertical="center"/>
    </xf>
    <xf numFmtId="176" fontId="7" fillId="0" borderId="0" xfId="0" applyNumberFormat="true" applyFont="true" applyFill="true">
      <alignment vertical="center"/>
    </xf>
    <xf numFmtId="0" fontId="5" fillId="0" borderId="0" xfId="0" applyFont="true" applyFill="true" applyAlignment="true">
      <alignment horizontal="center" vertical="center"/>
    </xf>
    <xf numFmtId="0" fontId="9" fillId="0" borderId="1" xfId="0" applyFont="true" applyFill="true" applyBorder="true" applyAlignment="true">
      <alignment vertical="center"/>
    </xf>
    <xf numFmtId="0" fontId="16" fillId="0" borderId="1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vertical="center" wrapText="true"/>
    </xf>
    <xf numFmtId="0" fontId="5" fillId="0" borderId="1" xfId="0" applyFont="true" applyFill="true" applyBorder="true">
      <alignment vertical="center"/>
    </xf>
    <xf numFmtId="176" fontId="5" fillId="0" borderId="1" xfId="0" applyNumberFormat="true" applyFont="true" applyFill="true" applyBorder="true">
      <alignment vertical="center"/>
    </xf>
    <xf numFmtId="176" fontId="7" fillId="0" borderId="1" xfId="0" applyNumberFormat="true" applyFont="true" applyFill="true" applyBorder="true" applyAlignment="true">
      <alignment vertical="center" wrapText="true"/>
    </xf>
    <xf numFmtId="176" fontId="7" fillId="0" borderId="1" xfId="0" applyNumberFormat="true" applyFont="true" applyFill="true" applyBorder="true">
      <alignment vertical="center"/>
    </xf>
    <xf numFmtId="0" fontId="5" fillId="0" borderId="1" xfId="0" applyFont="true" applyFill="true" applyBorder="true" applyAlignment="true">
      <alignment horizontal="left" vertical="center" wrapText="true"/>
    </xf>
    <xf numFmtId="177" fontId="7" fillId="0" borderId="1" xfId="0" applyNumberFormat="true" applyFont="true" applyFill="true" applyBorder="true" applyAlignment="true">
      <alignment horizontal="center" vertical="center"/>
    </xf>
    <xf numFmtId="0" fontId="7" fillId="0" borderId="0" xfId="0" applyFont="true">
      <alignment vertical="center"/>
    </xf>
    <xf numFmtId="0" fontId="17" fillId="0" borderId="1" xfId="0" applyFont="true" applyFill="true" applyBorder="true" applyAlignment="true">
      <alignment horizontal="center" vertical="center" wrapText="true"/>
    </xf>
    <xf numFmtId="177" fontId="17" fillId="0" borderId="1" xfId="0" applyNumberFormat="true" applyFont="true" applyFill="true" applyBorder="true" applyAlignment="true">
      <alignment horizontal="center" vertical="center" wrapText="true"/>
    </xf>
    <xf numFmtId="0" fontId="18" fillId="0" borderId="1" xfId="0" applyFont="true" applyFill="true" applyBorder="true" applyAlignment="true">
      <alignment horizontal="center" vertical="center" wrapText="true"/>
    </xf>
    <xf numFmtId="177" fontId="10" fillId="0" borderId="1" xfId="0" applyNumberFormat="true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/>
    </xf>
    <xf numFmtId="177" fontId="13" fillId="2" borderId="1" xfId="0" applyNumberFormat="true" applyFont="true" applyFill="true" applyBorder="true" applyAlignment="true">
      <alignment horizontal="center" vertical="center"/>
    </xf>
    <xf numFmtId="177" fontId="17" fillId="2" borderId="1" xfId="0" applyNumberFormat="true" applyFont="true" applyFill="true" applyBorder="true" applyAlignment="true">
      <alignment horizontal="center" vertical="center" wrapText="true"/>
    </xf>
    <xf numFmtId="177" fontId="10" fillId="2" borderId="1" xfId="0" applyNumberFormat="true" applyFont="true" applyFill="true" applyBorder="true" applyAlignment="true">
      <alignment horizontal="center" vertical="center"/>
    </xf>
    <xf numFmtId="176" fontId="7" fillId="0" borderId="0" xfId="0" applyNumberFormat="true" applyFont="true" applyFill="true" applyAlignment="true">
      <alignment horizontal="center" vertical="center"/>
    </xf>
    <xf numFmtId="9" fontId="7" fillId="0" borderId="0" xfId="40" applyFont="true" applyFill="true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0" fontId="0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center"/>
    </xf>
    <xf numFmtId="0" fontId="0" fillId="0" borderId="0" xfId="0" applyAlignment="true">
      <alignment horizontal="right" vertical="center"/>
    </xf>
    <xf numFmtId="0" fontId="14" fillId="0" borderId="0" xfId="0" applyFont="true" applyAlignment="true">
      <alignment horizontal="center" vertical="center"/>
    </xf>
    <xf numFmtId="0" fontId="5" fillId="0" borderId="0" xfId="0" applyFont="true" applyAlignment="true">
      <alignment horizontal="left" vertical="center"/>
    </xf>
    <xf numFmtId="0" fontId="8" fillId="0" borderId="0" xfId="0" applyFont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left" vertical="center" wrapText="true"/>
    </xf>
    <xf numFmtId="0" fontId="9" fillId="0" borderId="5" xfId="0" applyFont="true" applyBorder="true" applyAlignment="true">
      <alignment horizontal="center" vertical="center"/>
    </xf>
    <xf numFmtId="0" fontId="7" fillId="0" borderId="4" xfId="0" applyFont="true" applyBorder="true" applyAlignment="true">
      <alignment horizontal="center" vertical="center" wrapText="true"/>
    </xf>
    <xf numFmtId="0" fontId="7" fillId="0" borderId="4" xfId="0" applyFont="true" applyBorder="true" applyAlignment="true">
      <alignment horizontal="left" vertical="center" wrapText="true"/>
    </xf>
    <xf numFmtId="0" fontId="7" fillId="0" borderId="1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left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left" vertical="center" wrapText="true"/>
    </xf>
    <xf numFmtId="0" fontId="5" fillId="0" borderId="2" xfId="0" applyFont="true" applyBorder="true" applyAlignment="true">
      <alignment horizontal="center" vertical="center"/>
    </xf>
    <xf numFmtId="0" fontId="5" fillId="0" borderId="4" xfId="0" applyFont="true" applyBorder="true" applyAlignment="true">
      <alignment horizontal="center" vertical="center"/>
    </xf>
    <xf numFmtId="0" fontId="5" fillId="0" borderId="3" xfId="0" applyFont="true" applyBorder="true" applyAlignment="true">
      <alignment horizontal="center" vertical="center"/>
    </xf>
    <xf numFmtId="0" fontId="6" fillId="0" borderId="4" xfId="0" applyFont="true" applyBorder="true" applyAlignment="true">
      <alignment horizontal="center" vertical="center"/>
    </xf>
    <xf numFmtId="0" fontId="5" fillId="0" borderId="4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left" vertical="center" wrapText="true"/>
    </xf>
    <xf numFmtId="0" fontId="5" fillId="0" borderId="2" xfId="0" applyFont="true" applyBorder="true" applyAlignment="true">
      <alignment horizontal="left" vertical="center" wrapText="true"/>
    </xf>
    <xf numFmtId="0" fontId="5" fillId="0" borderId="3" xfId="0" applyFont="true" applyBorder="true" applyAlignment="true">
      <alignment horizontal="left" vertical="center" wrapText="true"/>
    </xf>
    <xf numFmtId="0" fontId="14" fillId="0" borderId="0" xfId="0" applyFont="true" applyAlignment="true">
      <alignment horizontal="left" vertical="center"/>
    </xf>
    <xf numFmtId="0" fontId="14" fillId="0" borderId="0" xfId="0" applyFont="true" applyAlignment="true">
      <alignment horizontal="right" vertical="center"/>
    </xf>
    <xf numFmtId="0" fontId="8" fillId="0" borderId="0" xfId="0" applyFont="true" applyAlignment="true">
      <alignment horizontal="left" vertical="center"/>
    </xf>
    <xf numFmtId="0" fontId="8" fillId="0" borderId="0" xfId="0" applyFont="true" applyAlignment="true">
      <alignment horizontal="right" vertical="center"/>
    </xf>
    <xf numFmtId="0" fontId="6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left" vertical="center"/>
    </xf>
    <xf numFmtId="177" fontId="9" fillId="0" borderId="1" xfId="0" applyNumberFormat="true" applyFont="true" applyBorder="true" applyAlignment="true">
      <alignment horizontal="right" vertical="center"/>
    </xf>
    <xf numFmtId="0" fontId="9" fillId="0" borderId="6" xfId="0" applyFont="true" applyBorder="true" applyAlignment="true">
      <alignment horizontal="center" vertical="center"/>
    </xf>
    <xf numFmtId="0" fontId="9" fillId="0" borderId="7" xfId="0" applyFont="true" applyBorder="true" applyAlignment="true">
      <alignment horizontal="left" vertical="center"/>
    </xf>
    <xf numFmtId="0" fontId="7" fillId="0" borderId="1" xfId="0" applyFont="true" applyBorder="true" applyAlignment="true">
      <alignment horizontal="left" vertical="center"/>
    </xf>
    <xf numFmtId="177" fontId="7" fillId="0" borderId="1" xfId="0" applyNumberFormat="true" applyFont="true" applyBorder="true" applyAlignment="true">
      <alignment horizontal="right" vertical="center"/>
    </xf>
    <xf numFmtId="177" fontId="7" fillId="0" borderId="1" xfId="0" applyNumberFormat="true" applyFont="true" applyBorder="true">
      <alignment vertical="center"/>
    </xf>
    <xf numFmtId="0" fontId="7" fillId="0" borderId="2" xfId="0" applyFont="true" applyBorder="true" applyAlignment="true">
      <alignment horizontal="left" vertical="center"/>
    </xf>
    <xf numFmtId="177" fontId="7" fillId="0" borderId="2" xfId="0" applyNumberFormat="true" applyFont="true" applyFill="true" applyBorder="true" applyAlignment="true">
      <alignment horizontal="center" vertical="center"/>
    </xf>
    <xf numFmtId="177" fontId="7" fillId="0" borderId="4" xfId="0" applyNumberFormat="true" applyFont="true" applyFill="true" applyBorder="true" applyAlignment="true">
      <alignment horizontal="center" vertical="center"/>
    </xf>
    <xf numFmtId="177" fontId="7" fillId="3" borderId="1" xfId="0" applyNumberFormat="true" applyFont="true" applyFill="true" applyBorder="true" applyAlignment="true">
      <alignment horizontal="right" vertical="center"/>
    </xf>
    <xf numFmtId="0" fontId="5" fillId="0" borderId="1" xfId="0" applyFont="true" applyBorder="true" applyAlignment="true">
      <alignment horizontal="center" vertical="center"/>
    </xf>
    <xf numFmtId="0" fontId="6" fillId="0" borderId="5" xfId="0" applyFont="true" applyBorder="true" applyAlignment="true">
      <alignment horizontal="center" vertical="center"/>
    </xf>
    <xf numFmtId="0" fontId="6" fillId="0" borderId="7" xfId="0" applyFont="true" applyBorder="true" applyAlignment="true">
      <alignment horizontal="center" vertical="center"/>
    </xf>
    <xf numFmtId="0" fontId="5" fillId="0" borderId="3" xfId="0" applyFont="true" applyBorder="true" applyAlignment="true">
      <alignment horizontal="center" vertical="center" wrapText="true"/>
    </xf>
    <xf numFmtId="0" fontId="10" fillId="0" borderId="0" xfId="0" applyFont="true" applyAlignment="true">
      <alignment horizontal="center" vertical="center"/>
    </xf>
    <xf numFmtId="0" fontId="9" fillId="0" borderId="1" xfId="0" applyFont="true" applyBorder="true">
      <alignment vertical="center"/>
    </xf>
    <xf numFmtId="0" fontId="12" fillId="0" borderId="1" xfId="0" applyFont="true" applyBorder="true">
      <alignment vertical="center"/>
    </xf>
    <xf numFmtId="0" fontId="10" fillId="0" borderId="1" xfId="0" applyFont="true" applyBorder="true">
      <alignment vertical="center"/>
    </xf>
    <xf numFmtId="0" fontId="7" fillId="0" borderId="2" xfId="0" applyFont="true" applyBorder="true" applyAlignment="true">
      <alignment horizontal="center" vertical="center"/>
    </xf>
    <xf numFmtId="0" fontId="7" fillId="0" borderId="4" xfId="0" applyFont="true" applyBorder="true" applyAlignment="true">
      <alignment horizontal="center" vertical="center"/>
    </xf>
    <xf numFmtId="0" fontId="13" fillId="0" borderId="1" xfId="0" applyFont="true" applyBorder="true">
      <alignment vertical="center"/>
    </xf>
    <xf numFmtId="0" fontId="10" fillId="0" borderId="1" xfId="0" applyFont="true" applyFill="true" applyBorder="true">
      <alignment vertical="center"/>
    </xf>
    <xf numFmtId="0" fontId="7" fillId="3" borderId="1" xfId="0" applyFont="true" applyFill="true" applyBorder="true" applyAlignment="true">
      <alignment vertical="center" wrapText="true"/>
    </xf>
    <xf numFmtId="0" fontId="7" fillId="0" borderId="1" xfId="0" applyFont="true" applyBorder="true" applyAlignment="true">
      <alignment vertical="center" wrapText="true"/>
    </xf>
    <xf numFmtId="0" fontId="7" fillId="0" borderId="1" xfId="0" applyFont="true" applyBorder="true" applyAlignment="true">
      <alignment vertical="center"/>
    </xf>
    <xf numFmtId="177" fontId="7" fillId="4" borderId="1" xfId="0" applyNumberFormat="true" applyFont="true" applyFill="true" applyBorder="true" applyAlignment="true">
      <alignment horizontal="left" vertical="center" wrapText="true"/>
    </xf>
    <xf numFmtId="0" fontId="10" fillId="0" borderId="1" xfId="0" applyFont="true" applyBorder="true" applyAlignment="true">
      <alignment vertical="center" wrapText="true"/>
    </xf>
    <xf numFmtId="177" fontId="7" fillId="4" borderId="1" xfId="0" applyNumberFormat="true" applyFont="true" applyFill="true" applyBorder="true" applyAlignment="true">
      <alignment horizontal="left" vertical="center"/>
    </xf>
    <xf numFmtId="177" fontId="7" fillId="3" borderId="1" xfId="0" applyNumberFormat="true" applyFont="true" applyFill="true" applyBorder="true" applyAlignment="true">
      <alignment horizontal="left" vertical="center" wrapText="true"/>
    </xf>
    <xf numFmtId="0" fontId="7" fillId="0" borderId="1" xfId="0" applyFont="true" applyBorder="true">
      <alignment vertical="center"/>
    </xf>
    <xf numFmtId="0" fontId="0" fillId="0" borderId="0" xfId="0" applyAlignment="true">
      <alignment vertical="center" wrapText="true"/>
    </xf>
    <xf numFmtId="0" fontId="0" fillId="0" borderId="0" xfId="0" applyFont="true" applyFill="true">
      <alignment vertical="center"/>
    </xf>
    <xf numFmtId="0" fontId="0" fillId="0" borderId="0" xfId="0" applyFill="true" applyAlignment="true">
      <alignment horizontal="center" vertical="center"/>
    </xf>
    <xf numFmtId="0" fontId="7" fillId="0" borderId="2" xfId="0" applyFont="true" applyFill="true" applyBorder="true" applyAlignment="true">
      <alignment horizontal="left" vertical="center" wrapText="true"/>
    </xf>
    <xf numFmtId="0" fontId="9" fillId="0" borderId="5" xfId="0" applyFont="true" applyFill="true" applyBorder="true" applyAlignment="true">
      <alignment horizontal="center" vertical="center"/>
    </xf>
    <xf numFmtId="0" fontId="7" fillId="0" borderId="4" xfId="0" applyFont="true" applyFill="true" applyBorder="true" applyAlignment="true">
      <alignment horizontal="left" vertical="center" wrapText="true"/>
    </xf>
    <xf numFmtId="0" fontId="5" fillId="0" borderId="2" xfId="0" applyFont="true" applyFill="true" applyBorder="true" applyAlignment="true">
      <alignment horizontal="left" vertical="center"/>
    </xf>
    <xf numFmtId="0" fontId="5" fillId="0" borderId="2" xfId="0" applyFont="true" applyFill="true" applyBorder="true" applyAlignment="true">
      <alignment horizontal="left" vertical="center" wrapText="true"/>
    </xf>
    <xf numFmtId="0" fontId="5" fillId="0" borderId="4" xfId="0" applyFont="true" applyFill="true" applyBorder="true" applyAlignment="true">
      <alignment horizontal="left" vertical="center"/>
    </xf>
    <xf numFmtId="0" fontId="6" fillId="0" borderId="4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left" vertical="center"/>
    </xf>
    <xf numFmtId="0" fontId="9" fillId="0" borderId="6" xfId="0" applyFont="true" applyFill="true" applyBorder="true" applyAlignment="true">
      <alignment horizontal="center" vertical="center"/>
    </xf>
    <xf numFmtId="0" fontId="9" fillId="0" borderId="7" xfId="0" applyFont="true" applyFill="true" applyBorder="true" applyAlignment="true">
      <alignment horizontal="left" vertical="center"/>
    </xf>
    <xf numFmtId="0" fontId="7" fillId="0" borderId="2" xfId="0" applyFont="true" applyFill="true" applyBorder="true" applyAlignment="true">
      <alignment horizontal="left" vertical="center"/>
    </xf>
    <xf numFmtId="0" fontId="5" fillId="0" borderId="4" xfId="0" applyFont="true" applyFill="true" applyBorder="true" applyAlignment="true">
      <alignment horizontal="center" vertical="center"/>
    </xf>
    <xf numFmtId="177" fontId="7" fillId="0" borderId="2" xfId="0" applyNumberFormat="true" applyFont="true" applyFill="true" applyBorder="true" applyAlignment="true">
      <alignment horizontal="right" vertical="center"/>
    </xf>
    <xf numFmtId="0" fontId="6" fillId="0" borderId="8" xfId="0" applyFont="true" applyFill="true" applyBorder="true" applyAlignment="true">
      <alignment horizontal="center" vertical="center"/>
    </xf>
    <xf numFmtId="0" fontId="6" fillId="0" borderId="9" xfId="0" applyFont="true" applyFill="true" applyBorder="true" applyAlignment="true">
      <alignment horizontal="center" vertical="center"/>
    </xf>
    <xf numFmtId="177" fontId="9" fillId="0" borderId="3" xfId="0" applyNumberFormat="true" applyFont="true" applyFill="true" applyBorder="true" applyAlignment="true">
      <alignment horizontal="right" vertical="center"/>
    </xf>
    <xf numFmtId="177" fontId="7" fillId="0" borderId="2" xfId="0" applyNumberFormat="true" applyFont="true" applyFill="true" applyBorder="true" applyAlignment="true">
      <alignment horizontal="left" vertical="center"/>
    </xf>
    <xf numFmtId="177" fontId="7" fillId="0" borderId="1" xfId="0" applyNumberFormat="true" applyFont="true" applyFill="true" applyBorder="true" applyAlignment="true">
      <alignment horizontal="left" vertical="center"/>
    </xf>
    <xf numFmtId="177" fontId="7" fillId="0" borderId="2" xfId="0" applyNumberFormat="true" applyFont="true" applyFill="true" applyBorder="true" applyAlignment="true">
      <alignment horizontal="left" vertical="center" wrapText="true"/>
    </xf>
    <xf numFmtId="0" fontId="10" fillId="0" borderId="2" xfId="0" applyFont="true" applyFill="true" applyBorder="true" applyAlignment="true">
      <alignment vertical="center" wrapText="true"/>
    </xf>
    <xf numFmtId="0" fontId="0" fillId="0" borderId="0" xfId="0" applyFill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27"/>
  <sheetViews>
    <sheetView zoomScale="90" zoomScaleNormal="90" workbookViewId="0">
      <pane xSplit="5" ySplit="5" topLeftCell="G6" activePane="bottomRight" state="frozen"/>
      <selection/>
      <selection pane="topRight"/>
      <selection pane="bottomLeft"/>
      <selection pane="bottomRight" activeCell="D8" sqref="D8"/>
    </sheetView>
  </sheetViews>
  <sheetFormatPr defaultColWidth="8.725" defaultRowHeight="13.5"/>
  <cols>
    <col min="1" max="1" width="13.725" style="156" customWidth="true"/>
    <col min="2" max="2" width="18.1" style="4" customWidth="true"/>
    <col min="3" max="3" width="25.5416666666667" style="4" customWidth="true"/>
    <col min="4" max="4" width="15.2833333333333" style="4" customWidth="true"/>
    <col min="5" max="5" width="10" style="4" customWidth="true"/>
    <col min="6" max="6" width="15.275" style="5" customWidth="true"/>
    <col min="7" max="7" width="13.725" style="6" customWidth="true"/>
    <col min="8" max="8" width="15.0916666666667" style="4" customWidth="true"/>
    <col min="9" max="9" width="31.4583333333333" style="4" customWidth="true"/>
    <col min="10" max="10" width="12.8166666666667" style="4"/>
    <col min="11" max="11" width="22.3666666666667" style="4" customWidth="true"/>
    <col min="12" max="12" width="10.0916666666667" style="4" customWidth="true"/>
    <col min="13" max="13" width="20.3166666666667" style="4" customWidth="true"/>
    <col min="14" max="14" width="21.8166666666667" style="4" customWidth="true"/>
    <col min="15" max="16384" width="8.725" style="4"/>
  </cols>
  <sheetData>
    <row r="1" spans="1:1">
      <c r="A1" s="5" t="s">
        <v>0</v>
      </c>
    </row>
    <row r="2" s="1" customFormat="true" ht="30" customHeight="true" spans="1:13">
      <c r="A2" s="55" t="s">
        <v>1</v>
      </c>
      <c r="B2" s="55"/>
      <c r="C2" s="55"/>
      <c r="D2" s="55"/>
      <c r="E2" s="55"/>
      <c r="F2" s="56"/>
      <c r="G2" s="57"/>
      <c r="H2" s="55"/>
      <c r="I2" s="55"/>
      <c r="J2" s="55"/>
      <c r="K2" s="55"/>
      <c r="L2" s="55"/>
      <c r="M2" s="55"/>
    </row>
    <row r="3" s="2" customFormat="true" ht="25" customHeight="true" spans="1:13">
      <c r="A3" s="8" t="s">
        <v>2</v>
      </c>
      <c r="B3" s="8"/>
      <c r="C3" s="16"/>
      <c r="D3" s="16"/>
      <c r="E3" s="16"/>
      <c r="F3" s="17"/>
      <c r="G3" s="18"/>
      <c r="H3" s="16"/>
      <c r="I3" s="16"/>
      <c r="J3" s="16"/>
      <c r="K3" s="23" t="s">
        <v>3</v>
      </c>
      <c r="L3" s="23"/>
      <c r="M3" s="16"/>
    </row>
    <row r="4" s="3" customFormat="true" ht="30" customHeight="true" spans="1:13">
      <c r="A4" s="19" t="s">
        <v>4</v>
      </c>
      <c r="B4" s="19" t="s">
        <v>5</v>
      </c>
      <c r="C4" s="19" t="s">
        <v>6</v>
      </c>
      <c r="D4" s="19" t="s">
        <v>7</v>
      </c>
      <c r="E4" s="19" t="s">
        <v>8</v>
      </c>
      <c r="F4" s="10" t="s">
        <v>9</v>
      </c>
      <c r="G4" s="10" t="s">
        <v>10</v>
      </c>
      <c r="H4" s="19" t="s">
        <v>11</v>
      </c>
      <c r="I4" s="19" t="s">
        <v>12</v>
      </c>
      <c r="J4" s="19" t="s">
        <v>13</v>
      </c>
      <c r="K4" s="19" t="s">
        <v>14</v>
      </c>
      <c r="L4" s="19" t="s">
        <v>15</v>
      </c>
      <c r="M4" s="19" t="s">
        <v>16</v>
      </c>
    </row>
    <row r="5" ht="26" customHeight="true" spans="1:13">
      <c r="A5" s="19" t="s">
        <v>17</v>
      </c>
      <c r="B5" s="19"/>
      <c r="C5" s="19"/>
      <c r="D5" s="19"/>
      <c r="E5" s="19"/>
      <c r="F5" s="166"/>
      <c r="G5" s="20">
        <f>G6+G9+G27+G19+G22+G26+G23</f>
        <v>10052</v>
      </c>
      <c r="H5" s="20">
        <f>H6+H9+H27+H19+H22+H26+H23</f>
        <v>10052</v>
      </c>
      <c r="I5" s="20"/>
      <c r="J5" s="20">
        <f>J6+J9+J27+J19+J22+J26+J23</f>
        <v>10052</v>
      </c>
      <c r="K5" s="27"/>
      <c r="L5" s="27"/>
      <c r="M5" s="27"/>
    </row>
    <row r="6" ht="30" customHeight="true" spans="1:13">
      <c r="A6" s="44" t="s">
        <v>18</v>
      </c>
      <c r="B6" s="44" t="s">
        <v>19</v>
      </c>
      <c r="C6" s="157" t="s">
        <v>20</v>
      </c>
      <c r="D6" s="158" t="s">
        <v>21</v>
      </c>
      <c r="E6" s="167"/>
      <c r="F6" s="168"/>
      <c r="G6" s="20">
        <f>G7+G8</f>
        <v>1150</v>
      </c>
      <c r="H6" s="20">
        <f>H7+H8</f>
        <v>1150</v>
      </c>
      <c r="I6" s="20"/>
      <c r="J6" s="20">
        <f>J7+J8</f>
        <v>1150</v>
      </c>
      <c r="K6" s="48"/>
      <c r="L6" s="27"/>
      <c r="M6" s="27"/>
    </row>
    <row r="7" ht="30" customHeight="true" spans="1:13">
      <c r="A7" s="67"/>
      <c r="B7" s="67"/>
      <c r="C7" s="159"/>
      <c r="D7" s="30" t="s">
        <v>22</v>
      </c>
      <c r="E7" s="13" t="s">
        <v>23</v>
      </c>
      <c r="F7" s="30" t="s">
        <v>24</v>
      </c>
      <c r="G7" s="22">
        <f>H7</f>
        <v>400</v>
      </c>
      <c r="H7" s="39">
        <v>400</v>
      </c>
      <c r="I7" s="40" t="s">
        <v>25</v>
      </c>
      <c r="J7" s="39">
        <v>400</v>
      </c>
      <c r="K7" s="145" t="s">
        <v>26</v>
      </c>
      <c r="L7" s="51" t="s">
        <v>27</v>
      </c>
      <c r="M7" s="54"/>
    </row>
    <row r="8" ht="44" customHeight="true" spans="1:13">
      <c r="A8" s="67"/>
      <c r="B8" s="67"/>
      <c r="C8" s="159"/>
      <c r="D8" s="40" t="s">
        <v>28</v>
      </c>
      <c r="E8" s="13"/>
      <c r="F8" s="169" t="s">
        <v>29</v>
      </c>
      <c r="G8" s="22">
        <f>H8</f>
        <v>750</v>
      </c>
      <c r="H8" s="39">
        <v>750</v>
      </c>
      <c r="I8" s="40" t="s">
        <v>30</v>
      </c>
      <c r="J8" s="39">
        <v>750</v>
      </c>
      <c r="K8" s="145" t="s">
        <v>31</v>
      </c>
      <c r="L8" s="52"/>
      <c r="M8" s="54"/>
    </row>
    <row r="9" ht="30" customHeight="true" spans="1:13">
      <c r="A9" s="12" t="s">
        <v>18</v>
      </c>
      <c r="B9" s="12" t="s">
        <v>32</v>
      </c>
      <c r="C9" s="40" t="s">
        <v>33</v>
      </c>
      <c r="D9" s="28" t="s">
        <v>21</v>
      </c>
      <c r="E9" s="28"/>
      <c r="F9" s="28"/>
      <c r="G9" s="20">
        <f>SUM(G10:G18)</f>
        <v>6893</v>
      </c>
      <c r="H9" s="20">
        <f>SUM(H10:H18)</f>
        <v>6893</v>
      </c>
      <c r="I9" s="20"/>
      <c r="J9" s="20">
        <f>SUM(J10:J18)</f>
        <v>6893</v>
      </c>
      <c r="K9" s="49"/>
      <c r="L9" s="27"/>
      <c r="M9" s="27"/>
    </row>
    <row r="10" ht="30" customHeight="true" spans="1:13">
      <c r="A10" s="12"/>
      <c r="B10" s="12"/>
      <c r="C10" s="40"/>
      <c r="D10" s="12" t="s">
        <v>34</v>
      </c>
      <c r="E10" s="13" t="s">
        <v>35</v>
      </c>
      <c r="F10" s="13" t="s">
        <v>29</v>
      </c>
      <c r="G10" s="131">
        <f>SUM(H10:H17)</f>
        <v>5843</v>
      </c>
      <c r="H10" s="39">
        <v>3540</v>
      </c>
      <c r="I10" s="42" t="s">
        <v>36</v>
      </c>
      <c r="J10" s="39">
        <v>3540</v>
      </c>
      <c r="K10" s="145" t="s">
        <v>31</v>
      </c>
      <c r="L10" s="13" t="s">
        <v>27</v>
      </c>
      <c r="M10" s="30"/>
    </row>
    <row r="11" ht="30" customHeight="true" spans="1:14">
      <c r="A11" s="12"/>
      <c r="B11" s="12"/>
      <c r="C11" s="40"/>
      <c r="D11" s="12"/>
      <c r="E11" s="13"/>
      <c r="F11" s="13"/>
      <c r="G11" s="132"/>
      <c r="H11" s="39">
        <v>100</v>
      </c>
      <c r="I11" s="42" t="s">
        <v>37</v>
      </c>
      <c r="J11" s="39">
        <v>100</v>
      </c>
      <c r="K11" s="145" t="s">
        <v>31</v>
      </c>
      <c r="L11" s="13"/>
      <c r="M11" s="30"/>
      <c r="N11" s="179"/>
    </row>
    <row r="12" ht="30" customHeight="true" spans="1:13">
      <c r="A12" s="12"/>
      <c r="B12" s="12"/>
      <c r="C12" s="40"/>
      <c r="D12" s="12"/>
      <c r="E12" s="13"/>
      <c r="F12" s="13"/>
      <c r="G12" s="132"/>
      <c r="H12" s="39">
        <v>200</v>
      </c>
      <c r="I12" s="42" t="s">
        <v>38</v>
      </c>
      <c r="J12" s="39">
        <v>200</v>
      </c>
      <c r="K12" s="145" t="s">
        <v>31</v>
      </c>
      <c r="L12" s="13"/>
      <c r="M12" s="30"/>
    </row>
    <row r="13" ht="30" customHeight="true" spans="1:13">
      <c r="A13" s="12"/>
      <c r="B13" s="12"/>
      <c r="C13" s="40"/>
      <c r="D13" s="12"/>
      <c r="E13" s="13"/>
      <c r="F13" s="13"/>
      <c r="G13" s="132"/>
      <c r="H13" s="39">
        <v>150</v>
      </c>
      <c r="I13" s="42" t="s">
        <v>39</v>
      </c>
      <c r="J13" s="39">
        <v>150</v>
      </c>
      <c r="K13" s="145" t="s">
        <v>31</v>
      </c>
      <c r="L13" s="13"/>
      <c r="M13" s="30"/>
    </row>
    <row r="14" ht="32" customHeight="true" spans="1:13">
      <c r="A14" s="12"/>
      <c r="B14" s="12"/>
      <c r="C14" s="40"/>
      <c r="D14" s="12"/>
      <c r="E14" s="13"/>
      <c r="F14" s="13"/>
      <c r="G14" s="132"/>
      <c r="H14" s="39">
        <v>439</v>
      </c>
      <c r="I14" s="42" t="s">
        <v>40</v>
      </c>
      <c r="J14" s="39">
        <v>439</v>
      </c>
      <c r="K14" s="145" t="s">
        <v>26</v>
      </c>
      <c r="L14" s="13"/>
      <c r="M14" s="30"/>
    </row>
    <row r="15" ht="30" customHeight="true" spans="1:13">
      <c r="A15" s="12"/>
      <c r="B15" s="12"/>
      <c r="C15" s="40"/>
      <c r="D15" s="12"/>
      <c r="E15" s="13"/>
      <c r="F15" s="13"/>
      <c r="G15" s="132"/>
      <c r="H15" s="39">
        <v>99</v>
      </c>
      <c r="I15" s="42" t="s">
        <v>41</v>
      </c>
      <c r="J15" s="39">
        <v>99</v>
      </c>
      <c r="K15" s="145" t="s">
        <v>26</v>
      </c>
      <c r="L15" s="13"/>
      <c r="M15" s="30"/>
    </row>
    <row r="16" ht="29" customHeight="true" spans="1:13">
      <c r="A16" s="12"/>
      <c r="B16" s="12"/>
      <c r="C16" s="40"/>
      <c r="D16" s="12"/>
      <c r="E16" s="13"/>
      <c r="F16" s="13"/>
      <c r="G16" s="132"/>
      <c r="H16" s="39">
        <v>505</v>
      </c>
      <c r="I16" s="42" t="s">
        <v>42</v>
      </c>
      <c r="J16" s="39">
        <v>505</v>
      </c>
      <c r="K16" s="145" t="s">
        <v>26</v>
      </c>
      <c r="L16" s="13"/>
      <c r="M16" s="30"/>
    </row>
    <row r="17" ht="28" customHeight="true" spans="1:13">
      <c r="A17" s="12"/>
      <c r="B17" s="12"/>
      <c r="C17" s="40"/>
      <c r="D17" s="12"/>
      <c r="E17" s="13"/>
      <c r="F17" s="13"/>
      <c r="G17" s="132"/>
      <c r="H17" s="39">
        <v>810</v>
      </c>
      <c r="I17" s="42" t="s">
        <v>43</v>
      </c>
      <c r="J17" s="39">
        <v>810</v>
      </c>
      <c r="K17" s="145" t="s">
        <v>26</v>
      </c>
      <c r="L17" s="13"/>
      <c r="M17" s="30"/>
    </row>
    <row r="18" ht="30" customHeight="true" spans="1:13">
      <c r="A18" s="12"/>
      <c r="B18" s="12"/>
      <c r="C18" s="40"/>
      <c r="D18" s="12"/>
      <c r="E18" s="13"/>
      <c r="F18" s="12" t="s">
        <v>44</v>
      </c>
      <c r="G18" s="22">
        <f>H18</f>
        <v>1050</v>
      </c>
      <c r="H18" s="39">
        <v>1050</v>
      </c>
      <c r="I18" s="42" t="s">
        <v>45</v>
      </c>
      <c r="J18" s="39">
        <v>1050</v>
      </c>
      <c r="K18" s="145" t="s">
        <v>31</v>
      </c>
      <c r="L18" s="41"/>
      <c r="M18" s="40" t="s">
        <v>46</v>
      </c>
    </row>
    <row r="19" ht="32" customHeight="true" spans="1:13">
      <c r="A19" s="21"/>
      <c r="B19" s="21" t="s">
        <v>47</v>
      </c>
      <c r="C19" s="74" t="s">
        <v>48</v>
      </c>
      <c r="D19" s="19" t="s">
        <v>21</v>
      </c>
      <c r="E19" s="19"/>
      <c r="F19" s="19"/>
      <c r="G19" s="20">
        <f>SUM(G20:G21)</f>
        <v>114.71</v>
      </c>
      <c r="H19" s="20">
        <f>SUM(H20:H21)</f>
        <v>114.71</v>
      </c>
      <c r="I19" s="20"/>
      <c r="J19" s="20">
        <f>SUM(J20:J21)</f>
        <v>114.71</v>
      </c>
      <c r="K19" s="27"/>
      <c r="L19" s="27"/>
      <c r="M19" s="27"/>
    </row>
    <row r="20" ht="32" customHeight="true" spans="1:13">
      <c r="A20" s="21"/>
      <c r="B20" s="21"/>
      <c r="C20" s="74"/>
      <c r="D20" s="160" t="s">
        <v>49</v>
      </c>
      <c r="E20" s="43" t="s">
        <v>23</v>
      </c>
      <c r="F20" s="12" t="s">
        <v>50</v>
      </c>
      <c r="G20" s="22">
        <v>100</v>
      </c>
      <c r="H20" s="22">
        <v>100</v>
      </c>
      <c r="I20" s="24" t="s">
        <v>51</v>
      </c>
      <c r="J20" s="22">
        <v>100</v>
      </c>
      <c r="K20" s="25" t="s">
        <v>26</v>
      </c>
      <c r="L20" s="27"/>
      <c r="M20" s="27"/>
    </row>
    <row r="21" ht="28" customHeight="true" spans="1:13">
      <c r="A21" s="34"/>
      <c r="B21" s="34"/>
      <c r="C21" s="161"/>
      <c r="D21" s="162"/>
      <c r="E21" s="170"/>
      <c r="F21" s="43" t="s">
        <v>44</v>
      </c>
      <c r="G21" s="171">
        <v>14.71</v>
      </c>
      <c r="H21" s="171">
        <v>14.71</v>
      </c>
      <c r="I21" s="175" t="s">
        <v>52</v>
      </c>
      <c r="J21" s="22">
        <v>14.71</v>
      </c>
      <c r="K21" s="25" t="s">
        <v>26</v>
      </c>
      <c r="L21" s="27"/>
      <c r="M21" s="169" t="s">
        <v>53</v>
      </c>
    </row>
    <row r="22" ht="42.75" spans="1:13">
      <c r="A22" s="21" t="s">
        <v>18</v>
      </c>
      <c r="B22" s="21" t="s">
        <v>54</v>
      </c>
      <c r="C22" s="40" t="s">
        <v>55</v>
      </c>
      <c r="D22" s="74" t="s">
        <v>28</v>
      </c>
      <c r="E22" s="47" t="s">
        <v>23</v>
      </c>
      <c r="F22" s="47" t="s">
        <v>44</v>
      </c>
      <c r="G22" s="22">
        <v>537.29</v>
      </c>
      <c r="H22" s="22">
        <v>537.29</v>
      </c>
      <c r="I22" s="176" t="s">
        <v>52</v>
      </c>
      <c r="J22" s="22">
        <v>537.29</v>
      </c>
      <c r="K22" s="25" t="s">
        <v>26</v>
      </c>
      <c r="L22" s="13" t="s">
        <v>27</v>
      </c>
      <c r="M22" s="157" t="s">
        <v>53</v>
      </c>
    </row>
    <row r="23" ht="32" customHeight="true" spans="1:13">
      <c r="A23" s="163"/>
      <c r="B23" s="164" t="s">
        <v>56</v>
      </c>
      <c r="C23" s="165" t="s">
        <v>57</v>
      </c>
      <c r="D23" s="165" t="s">
        <v>58</v>
      </c>
      <c r="E23" s="172" t="s">
        <v>21</v>
      </c>
      <c r="F23" s="173"/>
      <c r="G23" s="174">
        <f>SUM(G24:G25)</f>
        <v>935</v>
      </c>
      <c r="H23" s="174">
        <f>SUM(H24:H25)</f>
        <v>935</v>
      </c>
      <c r="I23" s="174"/>
      <c r="J23" s="20">
        <f>SUM(J24:J25)</f>
        <v>935</v>
      </c>
      <c r="K23" s="48"/>
      <c r="L23" s="27"/>
      <c r="M23" s="27"/>
    </row>
    <row r="24" ht="26" customHeight="true" spans="1:13">
      <c r="A24" s="163"/>
      <c r="B24" s="164"/>
      <c r="C24" s="165"/>
      <c r="D24" s="165"/>
      <c r="E24" s="170" t="s">
        <v>23</v>
      </c>
      <c r="F24" s="21" t="s">
        <v>50</v>
      </c>
      <c r="G24" s="22">
        <f>H24</f>
        <v>537</v>
      </c>
      <c r="H24" s="22">
        <v>537</v>
      </c>
      <c r="I24" s="24" t="s">
        <v>59</v>
      </c>
      <c r="J24" s="22">
        <v>537</v>
      </c>
      <c r="K24" s="25" t="s">
        <v>26</v>
      </c>
      <c r="L24" s="27"/>
      <c r="M24" s="27"/>
    </row>
    <row r="25" ht="29" customHeight="true" spans="1:13">
      <c r="A25" s="163"/>
      <c r="B25" s="164"/>
      <c r="C25" s="165"/>
      <c r="D25" s="165"/>
      <c r="E25" s="170"/>
      <c r="F25" s="34"/>
      <c r="G25" s="171">
        <v>398</v>
      </c>
      <c r="H25" s="171">
        <v>398</v>
      </c>
      <c r="I25" s="177" t="s">
        <v>60</v>
      </c>
      <c r="J25" s="171">
        <v>398</v>
      </c>
      <c r="K25" s="178" t="s">
        <v>26</v>
      </c>
      <c r="L25" s="27"/>
      <c r="M25" s="27"/>
    </row>
    <row r="26" ht="54" spans="1:13">
      <c r="A26" s="19"/>
      <c r="B26" s="21" t="s">
        <v>61</v>
      </c>
      <c r="C26" s="40" t="s">
        <v>62</v>
      </c>
      <c r="D26" s="74" t="s">
        <v>63</v>
      </c>
      <c r="E26" s="47" t="s">
        <v>23</v>
      </c>
      <c r="F26" s="21" t="s">
        <v>50</v>
      </c>
      <c r="G26" s="22">
        <v>52</v>
      </c>
      <c r="H26" s="22">
        <v>52</v>
      </c>
      <c r="I26" s="24" t="s">
        <v>60</v>
      </c>
      <c r="J26" s="22">
        <v>52</v>
      </c>
      <c r="K26" s="25" t="s">
        <v>26</v>
      </c>
      <c r="L26" s="27"/>
      <c r="M26" s="27"/>
    </row>
    <row r="27" s="155" customFormat="true" ht="47" customHeight="true" spans="1:13">
      <c r="A27" s="21" t="s">
        <v>64</v>
      </c>
      <c r="B27" s="21" t="s">
        <v>65</v>
      </c>
      <c r="C27" s="74" t="s">
        <v>66</v>
      </c>
      <c r="D27" s="74" t="s">
        <v>64</v>
      </c>
      <c r="E27" s="47" t="s">
        <v>23</v>
      </c>
      <c r="F27" s="74" t="s">
        <v>50</v>
      </c>
      <c r="G27" s="22">
        <v>370</v>
      </c>
      <c r="H27" s="22">
        <v>370</v>
      </c>
      <c r="I27" s="24" t="s">
        <v>60</v>
      </c>
      <c r="J27" s="22">
        <v>370</v>
      </c>
      <c r="K27" s="25" t="s">
        <v>26</v>
      </c>
      <c r="L27" s="54"/>
      <c r="M27" s="54"/>
    </row>
  </sheetData>
  <autoFilter ref="A2:M27">
    <extLst/>
  </autoFilter>
  <mergeCells count="32">
    <mergeCell ref="A2:M2"/>
    <mergeCell ref="A3:B3"/>
    <mergeCell ref="K3:L3"/>
    <mergeCell ref="A5:F5"/>
    <mergeCell ref="D6:F6"/>
    <mergeCell ref="D9:F9"/>
    <mergeCell ref="D19:F19"/>
    <mergeCell ref="E23:F23"/>
    <mergeCell ref="A6:A8"/>
    <mergeCell ref="A9:A18"/>
    <mergeCell ref="A19:A21"/>
    <mergeCell ref="A23:A25"/>
    <mergeCell ref="B6:B8"/>
    <mergeCell ref="B9:B18"/>
    <mergeCell ref="B19:B21"/>
    <mergeCell ref="B23:B25"/>
    <mergeCell ref="C6:C8"/>
    <mergeCell ref="C9:C18"/>
    <mergeCell ref="C19:C21"/>
    <mergeCell ref="C23:C25"/>
    <mergeCell ref="D10:D18"/>
    <mergeCell ref="D20:D21"/>
    <mergeCell ref="D23:D25"/>
    <mergeCell ref="E7:E8"/>
    <mergeCell ref="E10:E18"/>
    <mergeCell ref="E20:E21"/>
    <mergeCell ref="E24:E25"/>
    <mergeCell ref="F10:F17"/>
    <mergeCell ref="F24:F25"/>
    <mergeCell ref="G10:G17"/>
    <mergeCell ref="L7:L8"/>
    <mergeCell ref="L10:L18"/>
  </mergeCells>
  <pageMargins left="0.354166666666667" right="0.751388888888889" top="0.511805555555556" bottom="0.472222222222222" header="0.5" footer="0.472222222222222"/>
  <pageSetup paperSize="9" scale="6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30"/>
  <sheetViews>
    <sheetView zoomScale="90" zoomScaleNormal="90" workbookViewId="0">
      <pane xSplit="5" ySplit="5" topLeftCell="F18" activePane="bottomRight" state="frozen"/>
      <selection/>
      <selection pane="topRight"/>
      <selection pane="bottomLeft"/>
      <selection pane="bottomRight" activeCell="G21" sqref="$A19:$XFD23"/>
    </sheetView>
  </sheetViews>
  <sheetFormatPr defaultColWidth="8.725" defaultRowHeight="13.5"/>
  <cols>
    <col min="1" max="1" width="13.725" style="92" customWidth="true"/>
    <col min="2" max="2" width="18.1" customWidth="true"/>
    <col min="3" max="3" width="25.5416666666667" customWidth="true"/>
    <col min="4" max="4" width="15.2833333333333" customWidth="true"/>
    <col min="5" max="5" width="10" customWidth="true"/>
    <col min="6" max="6" width="15.275" style="93" customWidth="true"/>
    <col min="7" max="7" width="13.725" style="94" customWidth="true"/>
    <col min="8" max="8" width="15.0916666666667" customWidth="true"/>
    <col min="9" max="9" width="31.4583333333333" customWidth="true"/>
    <col min="10" max="10" width="12.8166666666667"/>
    <col min="11" max="11" width="22.3666666666667" customWidth="true"/>
    <col min="12" max="12" width="10.0916666666667" customWidth="true"/>
    <col min="13" max="13" width="16.2" customWidth="true"/>
    <col min="14" max="14" width="21.8166666666667" customWidth="true"/>
  </cols>
  <sheetData>
    <row r="1" spans="1:1">
      <c r="A1" s="93" t="s">
        <v>0</v>
      </c>
    </row>
    <row r="2" s="88" customFormat="true" ht="30" customHeight="true" spans="1:13">
      <c r="A2" s="95" t="s">
        <v>1</v>
      </c>
      <c r="B2" s="95"/>
      <c r="C2" s="95"/>
      <c r="D2" s="95"/>
      <c r="E2" s="95"/>
      <c r="F2" s="118"/>
      <c r="G2" s="119"/>
      <c r="H2" s="95"/>
      <c r="I2" s="95"/>
      <c r="J2" s="95"/>
      <c r="K2" s="95"/>
      <c r="L2" s="95"/>
      <c r="M2" s="95"/>
    </row>
    <row r="3" s="89" customFormat="true" ht="25" customHeight="true" spans="1:13">
      <c r="A3" s="96" t="s">
        <v>2</v>
      </c>
      <c r="B3" s="96"/>
      <c r="C3" s="97"/>
      <c r="D3" s="97"/>
      <c r="E3" s="97"/>
      <c r="F3" s="120"/>
      <c r="G3" s="121"/>
      <c r="H3" s="97"/>
      <c r="I3" s="97"/>
      <c r="J3" s="97"/>
      <c r="K3" s="138" t="s">
        <v>3</v>
      </c>
      <c r="L3" s="138"/>
      <c r="M3" s="97"/>
    </row>
    <row r="4" s="90" customFormat="true" ht="30" customHeight="true" spans="1:13">
      <c r="A4" s="98" t="s">
        <v>4</v>
      </c>
      <c r="B4" s="98" t="s">
        <v>5</v>
      </c>
      <c r="C4" s="98" t="s">
        <v>6</v>
      </c>
      <c r="D4" s="98" t="s">
        <v>7</v>
      </c>
      <c r="E4" s="98" t="s">
        <v>8</v>
      </c>
      <c r="F4" s="122" t="s">
        <v>9</v>
      </c>
      <c r="G4" s="122" t="s">
        <v>10</v>
      </c>
      <c r="H4" s="98" t="s">
        <v>11</v>
      </c>
      <c r="I4" s="98" t="s">
        <v>12</v>
      </c>
      <c r="J4" s="98" t="s">
        <v>13</v>
      </c>
      <c r="K4" s="98" t="s">
        <v>14</v>
      </c>
      <c r="L4" s="98" t="s">
        <v>15</v>
      </c>
      <c r="M4" s="98" t="s">
        <v>16</v>
      </c>
    </row>
    <row r="5" ht="32" customHeight="true" spans="1:13">
      <c r="A5" s="98" t="s">
        <v>17</v>
      </c>
      <c r="B5" s="98"/>
      <c r="C5" s="98"/>
      <c r="D5" s="98"/>
      <c r="E5" s="98"/>
      <c r="F5" s="123"/>
      <c r="G5" s="124">
        <f t="shared" ref="G5:J5" si="0">G6+G9+G30+G19+G24</f>
        <v>11433</v>
      </c>
      <c r="H5" s="124">
        <f t="shared" si="0"/>
        <v>11433</v>
      </c>
      <c r="I5" s="124"/>
      <c r="J5" s="124">
        <f t="shared" si="0"/>
        <v>11433</v>
      </c>
      <c r="K5" s="139"/>
      <c r="L5" s="139"/>
      <c r="M5" s="139"/>
    </row>
    <row r="6" ht="30" customHeight="true" spans="1:13">
      <c r="A6" s="99" t="s">
        <v>18</v>
      </c>
      <c r="B6" s="99" t="s">
        <v>19</v>
      </c>
      <c r="C6" s="100" t="s">
        <v>20</v>
      </c>
      <c r="D6" s="101" t="s">
        <v>21</v>
      </c>
      <c r="E6" s="125"/>
      <c r="F6" s="126"/>
      <c r="G6" s="124">
        <f t="shared" ref="G6:J6" si="1">G7+G8</f>
        <v>1150</v>
      </c>
      <c r="H6" s="124">
        <f t="shared" si="1"/>
        <v>1150</v>
      </c>
      <c r="I6" s="124"/>
      <c r="J6" s="124">
        <f t="shared" si="1"/>
        <v>1150</v>
      </c>
      <c r="K6" s="140"/>
      <c r="L6" s="139"/>
      <c r="M6" s="139"/>
    </row>
    <row r="7" ht="30" customHeight="true" spans="1:13">
      <c r="A7" s="102"/>
      <c r="B7" s="102"/>
      <c r="C7" s="103"/>
      <c r="D7" s="104" t="s">
        <v>22</v>
      </c>
      <c r="E7" s="104" t="s">
        <v>23</v>
      </c>
      <c r="F7" s="127" t="s">
        <v>24</v>
      </c>
      <c r="G7" s="128">
        <f>H7</f>
        <v>400</v>
      </c>
      <c r="H7" s="129">
        <v>400</v>
      </c>
      <c r="I7" s="40" t="s">
        <v>25</v>
      </c>
      <c r="J7" s="129">
        <v>400</v>
      </c>
      <c r="K7" s="141" t="s">
        <v>31</v>
      </c>
      <c r="L7" s="142" t="s">
        <v>27</v>
      </c>
      <c r="M7" s="153" t="s">
        <v>67</v>
      </c>
    </row>
    <row r="8" ht="44" customHeight="true" spans="1:13">
      <c r="A8" s="102"/>
      <c r="B8" s="102"/>
      <c r="C8" s="103"/>
      <c r="D8" s="105" t="s">
        <v>28</v>
      </c>
      <c r="E8" s="104"/>
      <c r="F8" s="130" t="s">
        <v>29</v>
      </c>
      <c r="G8" s="128">
        <f>H8</f>
        <v>750</v>
      </c>
      <c r="H8" s="129">
        <v>750</v>
      </c>
      <c r="I8" s="40" t="s">
        <v>30</v>
      </c>
      <c r="J8" s="129">
        <v>750</v>
      </c>
      <c r="K8" s="141" t="s">
        <v>31</v>
      </c>
      <c r="L8" s="143"/>
      <c r="M8" s="153" t="s">
        <v>67</v>
      </c>
    </row>
    <row r="9" ht="30" customHeight="true" spans="1:13">
      <c r="A9" s="106" t="s">
        <v>18</v>
      </c>
      <c r="B9" s="106" t="s">
        <v>32</v>
      </c>
      <c r="C9" s="105" t="s">
        <v>33</v>
      </c>
      <c r="D9" s="107" t="s">
        <v>21</v>
      </c>
      <c r="E9" s="107"/>
      <c r="F9" s="107"/>
      <c r="G9" s="124">
        <f t="shared" ref="G9:J9" si="2">SUM(G10:G18)</f>
        <v>6893</v>
      </c>
      <c r="H9" s="124">
        <f t="shared" si="2"/>
        <v>6893</v>
      </c>
      <c r="I9" s="124"/>
      <c r="J9" s="124">
        <f t="shared" si="2"/>
        <v>6893</v>
      </c>
      <c r="K9" s="144"/>
      <c r="L9" s="139"/>
      <c r="M9" s="139"/>
    </row>
    <row r="10" s="4" customFormat="true" ht="30" customHeight="true" spans="1:13">
      <c r="A10" s="106"/>
      <c r="B10" s="106"/>
      <c r="C10" s="105"/>
      <c r="D10" s="106" t="s">
        <v>34</v>
      </c>
      <c r="E10" s="104" t="s">
        <v>35</v>
      </c>
      <c r="F10" s="13" t="s">
        <v>29</v>
      </c>
      <c r="G10" s="131">
        <f>SUM(H10:H17)</f>
        <v>5843</v>
      </c>
      <c r="H10" s="39">
        <v>3540</v>
      </c>
      <c r="I10" s="42" t="s">
        <v>36</v>
      </c>
      <c r="J10" s="39">
        <v>3540</v>
      </c>
      <c r="K10" s="145" t="s">
        <v>31</v>
      </c>
      <c r="L10" s="104" t="s">
        <v>27</v>
      </c>
      <c r="M10" s="30" t="s">
        <v>67</v>
      </c>
    </row>
    <row r="11" ht="30" customHeight="true" spans="1:14">
      <c r="A11" s="106"/>
      <c r="B11" s="106"/>
      <c r="C11" s="105"/>
      <c r="D11" s="106"/>
      <c r="E11" s="104"/>
      <c r="F11" s="13"/>
      <c r="G11" s="132"/>
      <c r="H11" s="129">
        <v>100</v>
      </c>
      <c r="I11" s="146" t="s">
        <v>37</v>
      </c>
      <c r="J11" s="129">
        <v>100</v>
      </c>
      <c r="K11" s="145" t="s">
        <v>31</v>
      </c>
      <c r="L11" s="104"/>
      <c r="M11" s="30"/>
      <c r="N11" s="154"/>
    </row>
    <row r="12" ht="30" customHeight="true" spans="1:13">
      <c r="A12" s="106"/>
      <c r="B12" s="106"/>
      <c r="C12" s="105"/>
      <c r="D12" s="106"/>
      <c r="E12" s="104"/>
      <c r="F12" s="13"/>
      <c r="G12" s="132"/>
      <c r="H12" s="129">
        <v>200</v>
      </c>
      <c r="I12" s="146" t="s">
        <v>38</v>
      </c>
      <c r="J12" s="129">
        <v>200</v>
      </c>
      <c r="K12" s="145" t="s">
        <v>31</v>
      </c>
      <c r="L12" s="104"/>
      <c r="M12" s="30"/>
    </row>
    <row r="13" ht="30" customHeight="true" spans="1:13">
      <c r="A13" s="106"/>
      <c r="B13" s="106"/>
      <c r="C13" s="105"/>
      <c r="D13" s="106"/>
      <c r="E13" s="104"/>
      <c r="F13" s="13"/>
      <c r="G13" s="132"/>
      <c r="H13" s="129">
        <v>150</v>
      </c>
      <c r="I13" s="146" t="s">
        <v>39</v>
      </c>
      <c r="J13" s="129">
        <v>150</v>
      </c>
      <c r="K13" s="145" t="s">
        <v>31</v>
      </c>
      <c r="L13" s="104"/>
      <c r="M13" s="30"/>
    </row>
    <row r="14" ht="30" customHeight="true" spans="1:13">
      <c r="A14" s="106"/>
      <c r="B14" s="106"/>
      <c r="C14" s="105"/>
      <c r="D14" s="106"/>
      <c r="E14" s="104"/>
      <c r="F14" s="13"/>
      <c r="G14" s="132"/>
      <c r="H14" s="129">
        <v>439</v>
      </c>
      <c r="I14" s="146" t="s">
        <v>40</v>
      </c>
      <c r="J14" s="129">
        <v>439</v>
      </c>
      <c r="K14" s="141" t="s">
        <v>26</v>
      </c>
      <c r="L14" s="104"/>
      <c r="M14" s="30"/>
    </row>
    <row r="15" ht="30" customHeight="true" spans="1:13">
      <c r="A15" s="106"/>
      <c r="B15" s="106"/>
      <c r="C15" s="105"/>
      <c r="D15" s="106"/>
      <c r="E15" s="104"/>
      <c r="F15" s="13"/>
      <c r="G15" s="132"/>
      <c r="H15" s="129">
        <v>99</v>
      </c>
      <c r="I15" s="146" t="s">
        <v>41</v>
      </c>
      <c r="J15" s="129">
        <v>99</v>
      </c>
      <c r="K15" s="141" t="s">
        <v>26</v>
      </c>
      <c r="L15" s="104"/>
      <c r="M15" s="127"/>
    </row>
    <row r="16" ht="30" customHeight="true" spans="1:13">
      <c r="A16" s="106"/>
      <c r="B16" s="106"/>
      <c r="C16" s="105"/>
      <c r="D16" s="106"/>
      <c r="E16" s="104"/>
      <c r="F16" s="13"/>
      <c r="G16" s="132"/>
      <c r="H16" s="129">
        <v>505</v>
      </c>
      <c r="I16" s="146" t="s">
        <v>42</v>
      </c>
      <c r="J16" s="129">
        <v>505</v>
      </c>
      <c r="K16" s="141" t="s">
        <v>26</v>
      </c>
      <c r="L16" s="104"/>
      <c r="M16" s="127"/>
    </row>
    <row r="17" ht="30" customHeight="true" spans="1:13">
      <c r="A17" s="106"/>
      <c r="B17" s="106"/>
      <c r="C17" s="105"/>
      <c r="D17" s="106"/>
      <c r="E17" s="104"/>
      <c r="F17" s="13"/>
      <c r="G17" s="132"/>
      <c r="H17" s="129">
        <v>810</v>
      </c>
      <c r="I17" s="146" t="s">
        <v>43</v>
      </c>
      <c r="J17" s="129">
        <v>810</v>
      </c>
      <c r="K17" s="141" t="s">
        <v>26</v>
      </c>
      <c r="L17" s="104"/>
      <c r="M17" s="127"/>
    </row>
    <row r="18" ht="30" customHeight="true" spans="1:13">
      <c r="A18" s="106"/>
      <c r="B18" s="106"/>
      <c r="C18" s="105"/>
      <c r="D18" s="106"/>
      <c r="E18" s="104"/>
      <c r="F18" s="12" t="s">
        <v>44</v>
      </c>
      <c r="G18" s="128">
        <f>H18</f>
        <v>1050</v>
      </c>
      <c r="H18" s="129">
        <v>1050</v>
      </c>
      <c r="I18" s="147" t="s">
        <v>45</v>
      </c>
      <c r="J18" s="129">
        <v>1050</v>
      </c>
      <c r="K18" s="141" t="s">
        <v>31</v>
      </c>
      <c r="L18" s="148"/>
      <c r="M18" s="105" t="s">
        <v>68</v>
      </c>
    </row>
    <row r="19" customFormat="true" ht="32" customHeight="true" spans="1:13">
      <c r="A19" s="108"/>
      <c r="B19" s="108" t="s">
        <v>47</v>
      </c>
      <c r="C19" s="109" t="s">
        <v>48</v>
      </c>
      <c r="D19" s="98" t="s">
        <v>21</v>
      </c>
      <c r="E19" s="98"/>
      <c r="F19" s="98"/>
      <c r="G19" s="124">
        <f t="shared" ref="G19:J19" si="3">SUM(G20:G23)</f>
        <v>345</v>
      </c>
      <c r="H19" s="124">
        <f t="shared" si="3"/>
        <v>345</v>
      </c>
      <c r="I19" s="124"/>
      <c r="J19" s="124">
        <f t="shared" si="3"/>
        <v>345</v>
      </c>
      <c r="K19" s="139"/>
      <c r="L19" s="139"/>
      <c r="M19" s="139"/>
    </row>
    <row r="20" customFormat="true" ht="40" customHeight="true" spans="1:13">
      <c r="A20" s="108"/>
      <c r="B20" s="108"/>
      <c r="C20" s="109"/>
      <c r="D20" s="110" t="s">
        <v>49</v>
      </c>
      <c r="E20" s="110" t="s">
        <v>23</v>
      </c>
      <c r="F20" s="108" t="s">
        <v>50</v>
      </c>
      <c r="G20" s="128">
        <v>100</v>
      </c>
      <c r="H20" s="128">
        <v>100</v>
      </c>
      <c r="I20" s="149" t="s">
        <v>51</v>
      </c>
      <c r="J20" s="128">
        <v>100</v>
      </c>
      <c r="K20" s="150" t="s">
        <v>26</v>
      </c>
      <c r="L20" s="139"/>
      <c r="M20" s="139"/>
    </row>
    <row r="21" customFormat="true" ht="40" customHeight="true" spans="1:13">
      <c r="A21" s="108"/>
      <c r="B21" s="108"/>
      <c r="C21" s="109"/>
      <c r="D21" s="111"/>
      <c r="E21" s="111"/>
      <c r="F21" s="108"/>
      <c r="G21" s="128">
        <v>59.99</v>
      </c>
      <c r="H21" s="133">
        <v>59.99</v>
      </c>
      <c r="I21" s="151" t="s">
        <v>69</v>
      </c>
      <c r="J21" s="128">
        <v>59.99</v>
      </c>
      <c r="K21" s="150" t="s">
        <v>26</v>
      </c>
      <c r="L21" s="139"/>
      <c r="M21" s="139"/>
    </row>
    <row r="22" customFormat="true" ht="32" customHeight="true" spans="1:13">
      <c r="A22" s="108"/>
      <c r="B22" s="108"/>
      <c r="C22" s="109"/>
      <c r="D22" s="111"/>
      <c r="E22" s="111"/>
      <c r="F22" s="134" t="s">
        <v>44</v>
      </c>
      <c r="G22" s="128">
        <v>14.71</v>
      </c>
      <c r="H22" s="22">
        <v>14.71</v>
      </c>
      <c r="I22" s="151" t="s">
        <v>52</v>
      </c>
      <c r="J22" s="128">
        <v>14.71</v>
      </c>
      <c r="K22" s="150" t="s">
        <v>26</v>
      </c>
      <c r="L22" s="139"/>
      <c r="M22" s="153" t="s">
        <v>53</v>
      </c>
    </row>
    <row r="23" customFormat="true" ht="39" customHeight="true" spans="1:13">
      <c r="A23" s="108"/>
      <c r="B23" s="108"/>
      <c r="C23" s="109"/>
      <c r="D23" s="112"/>
      <c r="E23" s="112"/>
      <c r="F23" s="112" t="s">
        <v>29</v>
      </c>
      <c r="G23" s="128">
        <v>170.3</v>
      </c>
      <c r="H23" s="133">
        <v>170.3</v>
      </c>
      <c r="I23" s="152" t="s">
        <v>70</v>
      </c>
      <c r="J23" s="128">
        <v>170.3</v>
      </c>
      <c r="K23" s="150" t="s">
        <v>26</v>
      </c>
      <c r="L23" s="139"/>
      <c r="M23" s="139"/>
    </row>
    <row r="24" customFormat="true" ht="32" customHeight="true" spans="1:13">
      <c r="A24" s="113"/>
      <c r="B24" s="114" t="s">
        <v>56</v>
      </c>
      <c r="C24" s="115" t="s">
        <v>57</v>
      </c>
      <c r="D24" s="116" t="s">
        <v>58</v>
      </c>
      <c r="E24" s="135" t="s">
        <v>21</v>
      </c>
      <c r="F24" s="136"/>
      <c r="G24" s="124">
        <f t="shared" ref="G24:J24" si="4">SUM(G25:G28)</f>
        <v>2675</v>
      </c>
      <c r="H24" s="124">
        <f t="shared" si="4"/>
        <v>2675</v>
      </c>
      <c r="I24" s="124"/>
      <c r="J24" s="124">
        <f t="shared" si="4"/>
        <v>2675</v>
      </c>
      <c r="K24" s="140"/>
      <c r="L24" s="139"/>
      <c r="M24" s="139"/>
    </row>
    <row r="25" customFormat="true" ht="32" customHeight="true" spans="1:13">
      <c r="A25" s="113"/>
      <c r="B25" s="114"/>
      <c r="C25" s="115"/>
      <c r="D25" s="115"/>
      <c r="E25" s="111" t="s">
        <v>23</v>
      </c>
      <c r="F25" s="108" t="s">
        <v>50</v>
      </c>
      <c r="G25" s="128">
        <f>H25</f>
        <v>537</v>
      </c>
      <c r="H25" s="128">
        <v>537</v>
      </c>
      <c r="I25" s="149" t="s">
        <v>59</v>
      </c>
      <c r="J25" s="128">
        <v>537</v>
      </c>
      <c r="K25" s="150" t="s">
        <v>26</v>
      </c>
      <c r="L25" s="139"/>
      <c r="M25" s="139"/>
    </row>
    <row r="26" customFormat="true" ht="32" customHeight="true" spans="1:13">
      <c r="A26" s="113"/>
      <c r="B26" s="114"/>
      <c r="C26" s="115"/>
      <c r="D26" s="115"/>
      <c r="E26" s="111"/>
      <c r="F26" s="108"/>
      <c r="G26" s="128">
        <v>930</v>
      </c>
      <c r="H26" s="128">
        <f>878+52</f>
        <v>930</v>
      </c>
      <c r="I26" s="149" t="s">
        <v>69</v>
      </c>
      <c r="J26" s="128">
        <v>930</v>
      </c>
      <c r="K26" s="150" t="s">
        <v>26</v>
      </c>
      <c r="L26" s="139"/>
      <c r="M26" s="139"/>
    </row>
    <row r="27" customFormat="true" ht="32" customHeight="true" spans="1:13">
      <c r="A27" s="113"/>
      <c r="B27" s="114"/>
      <c r="C27" s="115"/>
      <c r="D27" s="115"/>
      <c r="E27" s="111"/>
      <c r="F27" s="108"/>
      <c r="G27" s="128">
        <v>810</v>
      </c>
      <c r="H27" s="128">
        <v>810</v>
      </c>
      <c r="I27" s="149" t="s">
        <v>71</v>
      </c>
      <c r="J27" s="128">
        <v>810</v>
      </c>
      <c r="K27" s="150" t="s">
        <v>26</v>
      </c>
      <c r="L27" s="139"/>
      <c r="M27" s="139"/>
    </row>
    <row r="28" customFormat="true" ht="32" customHeight="true" spans="1:13">
      <c r="A28" s="113"/>
      <c r="B28" s="114"/>
      <c r="C28" s="115"/>
      <c r="D28" s="117"/>
      <c r="E28" s="112"/>
      <c r="F28" s="108"/>
      <c r="G28" s="128">
        <v>398</v>
      </c>
      <c r="H28" s="128">
        <v>398</v>
      </c>
      <c r="I28" s="149" t="s">
        <v>60</v>
      </c>
      <c r="J28" s="128">
        <v>398</v>
      </c>
      <c r="K28" s="150" t="s">
        <v>26</v>
      </c>
      <c r="L28" s="139"/>
      <c r="M28" s="139"/>
    </row>
    <row r="29" customFormat="true" ht="32" customHeight="true" spans="1:13">
      <c r="A29" s="113"/>
      <c r="B29" s="114"/>
      <c r="C29" s="115"/>
      <c r="D29" s="117"/>
      <c r="E29" s="112"/>
      <c r="F29" s="137"/>
      <c r="G29" s="128"/>
      <c r="H29" s="128"/>
      <c r="I29" s="149"/>
      <c r="J29" s="128"/>
      <c r="K29" s="150"/>
      <c r="L29" s="139"/>
      <c r="M29" s="139"/>
    </row>
    <row r="30" s="91" customFormat="true" ht="42.75" spans="1:13">
      <c r="A30" s="108" t="s">
        <v>64</v>
      </c>
      <c r="B30" s="108" t="s">
        <v>65</v>
      </c>
      <c r="C30" s="109" t="s">
        <v>66</v>
      </c>
      <c r="D30" s="109" t="s">
        <v>64</v>
      </c>
      <c r="E30" s="134" t="s">
        <v>23</v>
      </c>
      <c r="F30" s="109" t="s">
        <v>50</v>
      </c>
      <c r="G30" s="128">
        <v>370</v>
      </c>
      <c r="H30" s="128">
        <v>370</v>
      </c>
      <c r="I30" s="149" t="s">
        <v>60</v>
      </c>
      <c r="J30" s="128">
        <v>370</v>
      </c>
      <c r="K30" s="150" t="s">
        <v>26</v>
      </c>
      <c r="L30" s="153"/>
      <c r="M30" s="153"/>
    </row>
  </sheetData>
  <autoFilter ref="A2:M30">
    <extLst/>
  </autoFilter>
  <mergeCells count="33">
    <mergeCell ref="A2:M2"/>
    <mergeCell ref="A3:B3"/>
    <mergeCell ref="K3:L3"/>
    <mergeCell ref="A5:F5"/>
    <mergeCell ref="D6:F6"/>
    <mergeCell ref="D9:F9"/>
    <mergeCell ref="D19:F19"/>
    <mergeCell ref="E24:F24"/>
    <mergeCell ref="A6:A8"/>
    <mergeCell ref="A9:A18"/>
    <mergeCell ref="A19:A23"/>
    <mergeCell ref="A24:A28"/>
    <mergeCell ref="B6:B8"/>
    <mergeCell ref="B9:B18"/>
    <mergeCell ref="B19:B23"/>
    <mergeCell ref="B24:B28"/>
    <mergeCell ref="C6:C8"/>
    <mergeCell ref="C9:C18"/>
    <mergeCell ref="C19:C23"/>
    <mergeCell ref="C24:C28"/>
    <mergeCell ref="D10:D18"/>
    <mergeCell ref="D20:D23"/>
    <mergeCell ref="D24:D28"/>
    <mergeCell ref="E7:E8"/>
    <mergeCell ref="E10:E18"/>
    <mergeCell ref="E20:E23"/>
    <mergeCell ref="E25:E28"/>
    <mergeCell ref="F10:F17"/>
    <mergeCell ref="F20:F21"/>
    <mergeCell ref="F25:F28"/>
    <mergeCell ref="G10:G17"/>
    <mergeCell ref="L7:L8"/>
    <mergeCell ref="L10:L18"/>
  </mergeCells>
  <pageMargins left="0.354166666666667" right="0.751388888888889" top="0.511805555555556" bottom="0.472222222222222" header="0.5" footer="0.472222222222222"/>
  <pageSetup paperSize="9" scale="62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7"/>
  <sheetViews>
    <sheetView workbookViewId="0">
      <selection activeCell="F5" sqref="F5"/>
    </sheetView>
  </sheetViews>
  <sheetFormatPr defaultColWidth="8.89166666666667" defaultRowHeight="13.5"/>
  <cols>
    <col min="1" max="1" width="8.875" style="60" customWidth="true"/>
    <col min="2" max="2" width="18.875" style="60" customWidth="true"/>
    <col min="3" max="3" width="8.675" style="60" customWidth="true"/>
    <col min="4" max="4" width="10.775" style="60" customWidth="true"/>
    <col min="5" max="5" width="12.7583333333333" style="60" customWidth="true"/>
    <col min="6" max="6" width="22.3583333333333" style="60" customWidth="true"/>
    <col min="7" max="7" width="19.65" style="60" customWidth="true"/>
    <col min="8" max="8" width="30.3333333333333" style="60" customWidth="true"/>
    <col min="9" max="9" width="19.0916666666667" style="60" customWidth="true"/>
    <col min="10" max="10" width="12.8166666666667" style="60"/>
    <col min="11" max="11" width="8.89166666666667" style="60"/>
    <col min="12" max="12" width="13" style="63"/>
    <col min="13" max="16384" width="8.89166666666667" style="60"/>
  </cols>
  <sheetData>
    <row r="1" spans="1:1">
      <c r="A1" s="60" t="s">
        <v>72</v>
      </c>
    </row>
    <row r="2" ht="28" customHeight="true" spans="1:9">
      <c r="A2" s="7" t="s">
        <v>73</v>
      </c>
      <c r="B2" s="7"/>
      <c r="C2" s="7"/>
      <c r="D2" s="7"/>
      <c r="E2" s="7"/>
      <c r="F2" s="7"/>
      <c r="G2" s="7"/>
      <c r="H2" s="7"/>
      <c r="I2" s="7"/>
    </row>
    <row r="3" s="76" customFormat="true" ht="20" customHeight="true" spans="1:12">
      <c r="A3" s="8" t="str">
        <f>资金第三次分配表!A3</f>
        <v>西财指标﹝2024﹞117号</v>
      </c>
      <c r="B3" s="64"/>
      <c r="C3" s="64"/>
      <c r="D3" s="64"/>
      <c r="E3" s="64"/>
      <c r="F3" s="64"/>
      <c r="G3" s="64"/>
      <c r="H3" s="64"/>
      <c r="I3" s="64" t="str">
        <f>资金第三次分配表!K3</f>
        <v>金额：万元</v>
      </c>
      <c r="L3" s="63"/>
    </row>
    <row r="4" s="61" customFormat="true" ht="36" customHeight="true" spans="1:12">
      <c r="A4" s="19" t="s">
        <v>74</v>
      </c>
      <c r="B4" s="19" t="s">
        <v>75</v>
      </c>
      <c r="C4" s="10" t="s">
        <v>76</v>
      </c>
      <c r="D4" s="19" t="s">
        <v>77</v>
      </c>
      <c r="E4" s="81" t="s">
        <v>78</v>
      </c>
      <c r="F4" s="81"/>
      <c r="G4" s="81"/>
      <c r="H4" s="10" t="s">
        <v>79</v>
      </c>
      <c r="I4" s="19" t="s">
        <v>16</v>
      </c>
      <c r="L4" s="86"/>
    </row>
    <row r="5" s="61" customFormat="true" ht="36" customHeight="true" spans="1:12">
      <c r="A5" s="19"/>
      <c r="B5" s="19"/>
      <c r="C5" s="10"/>
      <c r="D5" s="19"/>
      <c r="E5" s="82" t="s">
        <v>21</v>
      </c>
      <c r="F5" s="81" t="s">
        <v>28</v>
      </c>
      <c r="G5" s="81" t="s">
        <v>80</v>
      </c>
      <c r="H5" s="10"/>
      <c r="I5" s="19"/>
      <c r="L5" s="86"/>
    </row>
    <row r="6" ht="26" customHeight="true" spans="1:9">
      <c r="A6" s="77" t="s">
        <v>17</v>
      </c>
      <c r="B6" s="77"/>
      <c r="C6" s="77">
        <f>SUM(C7:C19)</f>
        <v>13</v>
      </c>
      <c r="D6" s="78">
        <f>SUM(D7:D19)</f>
        <v>3640</v>
      </c>
      <c r="E6" s="83">
        <f>F6+G6</f>
        <v>2695</v>
      </c>
      <c r="F6" s="84">
        <f>SUM(F7:F19)</f>
        <v>455</v>
      </c>
      <c r="G6" s="84">
        <f>SUM(G7:G19)</f>
        <v>2240</v>
      </c>
      <c r="H6" s="78">
        <f>SUM(H7:H19)</f>
        <v>945</v>
      </c>
      <c r="I6" s="77"/>
    </row>
    <row r="7" ht="26" customHeight="true" spans="1:9">
      <c r="A7" s="79">
        <v>1</v>
      </c>
      <c r="B7" s="58" t="s">
        <v>81</v>
      </c>
      <c r="C7" s="58">
        <v>1</v>
      </c>
      <c r="D7" s="80">
        <f>E7+H7</f>
        <v>280</v>
      </c>
      <c r="E7" s="85">
        <f t="shared" ref="E7:E19" si="0">F7+G7</f>
        <v>210</v>
      </c>
      <c r="F7" s="85">
        <v>35</v>
      </c>
      <c r="G7" s="85">
        <v>175</v>
      </c>
      <c r="H7" s="80">
        <v>70</v>
      </c>
      <c r="I7" s="54"/>
    </row>
    <row r="8" ht="26" customHeight="true" spans="1:9">
      <c r="A8" s="79">
        <v>2</v>
      </c>
      <c r="B8" s="58" t="s">
        <v>82</v>
      </c>
      <c r="C8" s="58">
        <v>1</v>
      </c>
      <c r="D8" s="80">
        <f t="shared" ref="D8:D19" si="1">E8+H8</f>
        <v>280</v>
      </c>
      <c r="E8" s="85">
        <f t="shared" si="0"/>
        <v>210</v>
      </c>
      <c r="F8" s="85">
        <v>35</v>
      </c>
      <c r="G8" s="85">
        <v>175</v>
      </c>
      <c r="H8" s="80">
        <v>70</v>
      </c>
      <c r="I8" s="54"/>
    </row>
    <row r="9" ht="26" customHeight="true" spans="1:9">
      <c r="A9" s="79">
        <v>3</v>
      </c>
      <c r="B9" s="58" t="s">
        <v>83</v>
      </c>
      <c r="C9" s="58">
        <v>1</v>
      </c>
      <c r="D9" s="80">
        <f t="shared" si="1"/>
        <v>280</v>
      </c>
      <c r="E9" s="80">
        <f t="shared" si="0"/>
        <v>210</v>
      </c>
      <c r="F9" s="80">
        <v>35</v>
      </c>
      <c r="G9" s="80">
        <v>175</v>
      </c>
      <c r="H9" s="80">
        <v>70</v>
      </c>
      <c r="I9" s="54"/>
    </row>
    <row r="10" ht="26" customHeight="true" spans="1:9">
      <c r="A10" s="79">
        <v>4</v>
      </c>
      <c r="B10" s="58" t="s">
        <v>84</v>
      </c>
      <c r="C10" s="58">
        <v>1</v>
      </c>
      <c r="D10" s="80">
        <f t="shared" si="1"/>
        <v>280</v>
      </c>
      <c r="E10" s="80">
        <f t="shared" si="0"/>
        <v>210</v>
      </c>
      <c r="F10" s="80">
        <v>35</v>
      </c>
      <c r="G10" s="80">
        <v>175</v>
      </c>
      <c r="H10" s="80">
        <v>70</v>
      </c>
      <c r="I10" s="54"/>
    </row>
    <row r="11" ht="26" customHeight="true" spans="1:9">
      <c r="A11" s="79">
        <v>5</v>
      </c>
      <c r="B11" s="58" t="s">
        <v>85</v>
      </c>
      <c r="C11" s="58">
        <v>1</v>
      </c>
      <c r="D11" s="80">
        <f t="shared" si="1"/>
        <v>280</v>
      </c>
      <c r="E11" s="80">
        <f t="shared" si="0"/>
        <v>210</v>
      </c>
      <c r="F11" s="80">
        <v>35</v>
      </c>
      <c r="G11" s="80">
        <v>175</v>
      </c>
      <c r="H11" s="80">
        <v>70</v>
      </c>
      <c r="I11" s="54"/>
    </row>
    <row r="12" ht="26" customHeight="true" spans="1:9">
      <c r="A12" s="79">
        <v>6</v>
      </c>
      <c r="B12" s="58" t="s">
        <v>86</v>
      </c>
      <c r="C12" s="58">
        <v>1</v>
      </c>
      <c r="D12" s="80">
        <f t="shared" si="1"/>
        <v>280</v>
      </c>
      <c r="E12" s="80">
        <f t="shared" si="0"/>
        <v>210</v>
      </c>
      <c r="F12" s="80">
        <v>35</v>
      </c>
      <c r="G12" s="80">
        <v>175</v>
      </c>
      <c r="H12" s="80">
        <v>70</v>
      </c>
      <c r="I12" s="54"/>
    </row>
    <row r="13" ht="26" customHeight="true" spans="1:9">
      <c r="A13" s="79">
        <v>7</v>
      </c>
      <c r="B13" s="58" t="s">
        <v>87</v>
      </c>
      <c r="C13" s="58">
        <v>1</v>
      </c>
      <c r="D13" s="80">
        <f t="shared" si="1"/>
        <v>280</v>
      </c>
      <c r="E13" s="80">
        <f t="shared" si="0"/>
        <v>205</v>
      </c>
      <c r="F13" s="80">
        <v>35</v>
      </c>
      <c r="G13" s="80">
        <v>170</v>
      </c>
      <c r="H13" s="80">
        <v>75</v>
      </c>
      <c r="I13" s="54"/>
    </row>
    <row r="14" ht="26" customHeight="true" spans="1:9">
      <c r="A14" s="79">
        <v>8</v>
      </c>
      <c r="B14" s="58" t="s">
        <v>88</v>
      </c>
      <c r="C14" s="58">
        <v>1</v>
      </c>
      <c r="D14" s="80">
        <f t="shared" si="1"/>
        <v>280</v>
      </c>
      <c r="E14" s="80">
        <f t="shared" si="0"/>
        <v>205</v>
      </c>
      <c r="F14" s="80">
        <v>35</v>
      </c>
      <c r="G14" s="80">
        <v>170</v>
      </c>
      <c r="H14" s="80">
        <v>75</v>
      </c>
      <c r="I14" s="54"/>
    </row>
    <row r="15" ht="26" customHeight="true" spans="1:9">
      <c r="A15" s="79">
        <v>9</v>
      </c>
      <c r="B15" s="58" t="s">
        <v>24</v>
      </c>
      <c r="C15" s="58">
        <v>1</v>
      </c>
      <c r="D15" s="80">
        <f t="shared" si="1"/>
        <v>280</v>
      </c>
      <c r="E15" s="80">
        <f t="shared" si="0"/>
        <v>205</v>
      </c>
      <c r="F15" s="80">
        <v>35</v>
      </c>
      <c r="G15" s="80">
        <v>170</v>
      </c>
      <c r="H15" s="80">
        <v>75</v>
      </c>
      <c r="I15" s="54"/>
    </row>
    <row r="16" ht="26" customHeight="true" spans="1:9">
      <c r="A16" s="79">
        <v>10</v>
      </c>
      <c r="B16" s="58" t="s">
        <v>89</v>
      </c>
      <c r="C16" s="58">
        <v>1</v>
      </c>
      <c r="D16" s="80">
        <f t="shared" si="1"/>
        <v>280</v>
      </c>
      <c r="E16" s="80">
        <f t="shared" si="0"/>
        <v>205</v>
      </c>
      <c r="F16" s="80">
        <v>35</v>
      </c>
      <c r="G16" s="80">
        <v>170</v>
      </c>
      <c r="H16" s="80">
        <v>75</v>
      </c>
      <c r="I16" s="54"/>
    </row>
    <row r="17" ht="26" customHeight="true" spans="1:9">
      <c r="A17" s="79">
        <v>11</v>
      </c>
      <c r="B17" s="58" t="s">
        <v>90</v>
      </c>
      <c r="C17" s="58">
        <v>1</v>
      </c>
      <c r="D17" s="80">
        <f t="shared" si="1"/>
        <v>280</v>
      </c>
      <c r="E17" s="80">
        <f t="shared" si="0"/>
        <v>205</v>
      </c>
      <c r="F17" s="80">
        <v>35</v>
      </c>
      <c r="G17" s="80">
        <v>170</v>
      </c>
      <c r="H17" s="80">
        <v>75</v>
      </c>
      <c r="I17" s="54"/>
    </row>
    <row r="18" ht="26" customHeight="true" spans="1:9">
      <c r="A18" s="79">
        <v>12</v>
      </c>
      <c r="B18" s="58" t="s">
        <v>91</v>
      </c>
      <c r="C18" s="58">
        <v>1</v>
      </c>
      <c r="D18" s="80">
        <f t="shared" si="1"/>
        <v>280</v>
      </c>
      <c r="E18" s="80">
        <f t="shared" si="0"/>
        <v>205</v>
      </c>
      <c r="F18" s="80">
        <v>35</v>
      </c>
      <c r="G18" s="80">
        <v>170</v>
      </c>
      <c r="H18" s="80">
        <v>75</v>
      </c>
      <c r="I18" s="54"/>
    </row>
    <row r="19" ht="26" customHeight="true" spans="1:9">
      <c r="A19" s="79">
        <v>13</v>
      </c>
      <c r="B19" s="58" t="s">
        <v>92</v>
      </c>
      <c r="C19" s="58">
        <v>1</v>
      </c>
      <c r="D19" s="80">
        <f t="shared" si="1"/>
        <v>280</v>
      </c>
      <c r="E19" s="80">
        <f t="shared" si="0"/>
        <v>205</v>
      </c>
      <c r="F19" s="80">
        <v>35</v>
      </c>
      <c r="G19" s="80">
        <v>170</v>
      </c>
      <c r="H19" s="80">
        <v>75</v>
      </c>
      <c r="I19" s="54"/>
    </row>
    <row r="27" spans="9:9">
      <c r="I27" s="87"/>
    </row>
  </sheetData>
  <autoFilter ref="A4:R20">
    <sortState ref="A4:R20">
      <sortCondition ref="B5:B20"/>
    </sortState>
    <extLst/>
  </autoFilter>
  <mergeCells count="9">
    <mergeCell ref="A2:I2"/>
    <mergeCell ref="E4:G4"/>
    <mergeCell ref="A6:B6"/>
    <mergeCell ref="A4:A5"/>
    <mergeCell ref="B4:B5"/>
    <mergeCell ref="C4:C5"/>
    <mergeCell ref="D4:D5"/>
    <mergeCell ref="H4:H5"/>
    <mergeCell ref="I4:I5"/>
  </mergeCells>
  <pageMargins left="0.75" right="0.75" top="1" bottom="1" header="0.5" footer="0.5"/>
  <pageSetup paperSize="9" scale="87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73"/>
  <sheetViews>
    <sheetView tabSelected="1" workbookViewId="0">
      <pane ySplit="5" topLeftCell="A6" activePane="bottomLeft" state="frozen"/>
      <selection/>
      <selection pane="bottomLeft" activeCell="A1" sqref="A$1:N$1048576"/>
    </sheetView>
  </sheetViews>
  <sheetFormatPr defaultColWidth="8.89166666666667" defaultRowHeight="13.5"/>
  <cols>
    <col min="1" max="1" width="4.625" style="60" customWidth="true"/>
    <col min="2" max="3" width="13.875" style="60" customWidth="true"/>
    <col min="4" max="4" width="12.125" style="60" customWidth="true"/>
    <col min="5" max="5" width="17.1083333333333" style="60" customWidth="true"/>
    <col min="6" max="6" width="10" style="60" customWidth="true"/>
    <col min="7" max="7" width="12.25" style="60" customWidth="true"/>
    <col min="8" max="8" width="11.125" style="60" customWidth="true"/>
    <col min="9" max="9" width="11.375" style="60" customWidth="true"/>
    <col min="10" max="10" width="13.625" style="60" customWidth="true"/>
    <col min="11" max="11" width="14.375" style="60" customWidth="true"/>
    <col min="12" max="12" width="23.4583333333333" style="63" customWidth="true"/>
    <col min="13" max="13" width="10.125" style="60" customWidth="true"/>
    <col min="14" max="14" width="12.375" style="60" customWidth="true"/>
    <col min="15" max="16384" width="8.89166666666667" style="60"/>
  </cols>
  <sheetData>
    <row r="1" spans="1:1">
      <c r="A1" s="60" t="s">
        <v>0</v>
      </c>
    </row>
    <row r="2" s="59" customFormat="true" ht="23" customHeight="true" spans="1:14">
      <c r="A2" s="7" t="s">
        <v>93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60" customFormat="true" ht="20" customHeight="true" spans="1:13">
      <c r="A3" s="8" t="s">
        <v>94</v>
      </c>
      <c r="B3" s="8"/>
      <c r="C3" s="8"/>
      <c r="D3" s="64"/>
      <c r="E3" s="64"/>
      <c r="F3" s="64"/>
      <c r="G3" s="64"/>
      <c r="H3" s="64"/>
      <c r="J3" s="64"/>
      <c r="L3" s="63"/>
      <c r="M3" s="64" t="s">
        <v>95</v>
      </c>
    </row>
    <row r="4" s="60" customFormat="true" ht="20" customHeight="true" spans="1:14">
      <c r="A4" s="29" t="s">
        <v>74</v>
      </c>
      <c r="B4" s="29" t="s">
        <v>96</v>
      </c>
      <c r="C4" s="19" t="s">
        <v>97</v>
      </c>
      <c r="D4" s="19"/>
      <c r="E4" s="19"/>
      <c r="F4" s="19"/>
      <c r="G4" s="19"/>
      <c r="H4" s="19"/>
      <c r="I4" s="19"/>
      <c r="J4" s="19" t="s">
        <v>98</v>
      </c>
      <c r="K4" s="19"/>
      <c r="L4" s="19"/>
      <c r="M4" s="19"/>
      <c r="N4" s="19"/>
    </row>
    <row r="5" s="61" customFormat="true" ht="30" customHeight="true" spans="1:14">
      <c r="A5" s="29"/>
      <c r="B5" s="29"/>
      <c r="C5" s="65" t="s">
        <v>99</v>
      </c>
      <c r="D5" s="29" t="s">
        <v>100</v>
      </c>
      <c r="E5" s="29" t="s">
        <v>12</v>
      </c>
      <c r="F5" s="29" t="s">
        <v>101</v>
      </c>
      <c r="G5" s="68" t="s">
        <v>102</v>
      </c>
      <c r="H5" s="68" t="s">
        <v>103</v>
      </c>
      <c r="I5" s="29" t="s">
        <v>14</v>
      </c>
      <c r="J5" s="69" t="s">
        <v>99</v>
      </c>
      <c r="K5" s="65" t="s">
        <v>100</v>
      </c>
      <c r="L5" s="29" t="s">
        <v>12</v>
      </c>
      <c r="M5" s="69" t="s">
        <v>11</v>
      </c>
      <c r="N5" s="29" t="s">
        <v>14</v>
      </c>
    </row>
    <row r="6" s="62" customFormat="true" ht="18" customHeight="true" spans="1:14">
      <c r="A6" s="66" t="s">
        <v>17</v>
      </c>
      <c r="B6" s="66"/>
      <c r="C6" s="66"/>
      <c r="D6" s="66"/>
      <c r="E6" s="66"/>
      <c r="F6" s="66"/>
      <c r="G6" s="66">
        <f>G9+G17+G73</f>
        <v>20111.02</v>
      </c>
      <c r="H6" s="66">
        <f>H9+H17+H73</f>
        <v>4773.14</v>
      </c>
      <c r="I6" s="66"/>
      <c r="J6" s="69"/>
      <c r="K6" s="70"/>
      <c r="L6" s="71"/>
      <c r="M6" s="66">
        <f>M9+M17+M73</f>
        <v>4773.14</v>
      </c>
      <c r="N6" s="70"/>
    </row>
    <row r="7" ht="48" customHeight="true" spans="1:14">
      <c r="A7" s="51">
        <v>1</v>
      </c>
      <c r="B7" s="44" t="s">
        <v>61</v>
      </c>
      <c r="C7" s="44" t="s">
        <v>104</v>
      </c>
      <c r="D7" s="51" t="s">
        <v>29</v>
      </c>
      <c r="E7" s="12" t="s">
        <v>105</v>
      </c>
      <c r="F7" s="12" t="s">
        <v>35</v>
      </c>
      <c r="G7" s="13">
        <v>101</v>
      </c>
      <c r="H7" s="13">
        <v>24.91</v>
      </c>
      <c r="I7" s="12" t="s">
        <v>26</v>
      </c>
      <c r="J7" s="12" t="s">
        <v>94</v>
      </c>
      <c r="K7" s="44" t="s">
        <v>50</v>
      </c>
      <c r="L7" s="24" t="s">
        <v>60</v>
      </c>
      <c r="M7" s="75">
        <v>0.54</v>
      </c>
      <c r="N7" s="12" t="s">
        <v>26</v>
      </c>
    </row>
    <row r="8" ht="38" customHeight="true" spans="1:14">
      <c r="A8" s="53"/>
      <c r="B8" s="67"/>
      <c r="C8" s="67"/>
      <c r="D8" s="52"/>
      <c r="E8" s="12"/>
      <c r="F8" s="12"/>
      <c r="G8" s="13"/>
      <c r="H8" s="13"/>
      <c r="I8" s="12"/>
      <c r="J8" s="12"/>
      <c r="K8" s="67"/>
      <c r="L8" s="24" t="s">
        <v>69</v>
      </c>
      <c r="M8" s="75">
        <v>24.37</v>
      </c>
      <c r="N8" s="12"/>
    </row>
    <row r="9" ht="25" customHeight="true" spans="1:14">
      <c r="A9" s="68" t="s">
        <v>21</v>
      </c>
      <c r="B9" s="68"/>
      <c r="C9" s="68"/>
      <c r="D9" s="68"/>
      <c r="E9" s="68"/>
      <c r="F9" s="68"/>
      <c r="G9" s="29">
        <f>SUM(G7:G8)</f>
        <v>101</v>
      </c>
      <c r="H9" s="29">
        <f>SUM(H7:H8)</f>
        <v>24.91</v>
      </c>
      <c r="I9" s="29"/>
      <c r="J9" s="29"/>
      <c r="K9" s="29"/>
      <c r="L9" s="29"/>
      <c r="M9" s="29">
        <f>SUM(M7:M8)</f>
        <v>24.91</v>
      </c>
      <c r="N9" s="54"/>
    </row>
    <row r="10" ht="31" customHeight="true" spans="1:14">
      <c r="A10" s="13">
        <v>2</v>
      </c>
      <c r="B10" s="12" t="s">
        <v>32</v>
      </c>
      <c r="C10" s="12" t="s">
        <v>2</v>
      </c>
      <c r="D10" s="13" t="s">
        <v>29</v>
      </c>
      <c r="E10" s="42" t="s">
        <v>37</v>
      </c>
      <c r="F10" s="42" t="s">
        <v>106</v>
      </c>
      <c r="G10" s="13">
        <v>100</v>
      </c>
      <c r="H10" s="13">
        <v>20</v>
      </c>
      <c r="I10" s="42" t="s">
        <v>31</v>
      </c>
      <c r="J10" s="12" t="s">
        <v>94</v>
      </c>
      <c r="K10" s="41" t="s">
        <v>107</v>
      </c>
      <c r="L10" s="42" t="s">
        <v>108</v>
      </c>
      <c r="M10" s="75">
        <v>20</v>
      </c>
      <c r="N10" s="12" t="s">
        <v>31</v>
      </c>
    </row>
    <row r="11" ht="29" customHeight="true" spans="1:14">
      <c r="A11" s="13"/>
      <c r="B11" s="12"/>
      <c r="C11" s="12"/>
      <c r="D11" s="13"/>
      <c r="E11" s="42" t="s">
        <v>38</v>
      </c>
      <c r="F11" s="42" t="s">
        <v>106</v>
      </c>
      <c r="G11" s="13">
        <v>200</v>
      </c>
      <c r="H11" s="13">
        <v>100</v>
      </c>
      <c r="I11" s="42" t="s">
        <v>31</v>
      </c>
      <c r="J11" s="12"/>
      <c r="K11" s="41" t="s">
        <v>107</v>
      </c>
      <c r="L11" s="42" t="s">
        <v>108</v>
      </c>
      <c r="M11" s="13">
        <v>100</v>
      </c>
      <c r="N11" s="12"/>
    </row>
    <row r="12" ht="29" customHeight="true" spans="1:14">
      <c r="A12" s="13"/>
      <c r="B12" s="12"/>
      <c r="C12" s="12"/>
      <c r="D12" s="13"/>
      <c r="E12" s="42" t="s">
        <v>39</v>
      </c>
      <c r="F12" s="42" t="s">
        <v>106</v>
      </c>
      <c r="G12" s="13">
        <v>150</v>
      </c>
      <c r="H12" s="13">
        <v>70</v>
      </c>
      <c r="I12" s="42" t="s">
        <v>31</v>
      </c>
      <c r="J12" s="12"/>
      <c r="K12" s="41" t="s">
        <v>107</v>
      </c>
      <c r="L12" s="42" t="s">
        <v>108</v>
      </c>
      <c r="M12" s="13">
        <v>70</v>
      </c>
      <c r="N12" s="12"/>
    </row>
    <row r="13" ht="49" customHeight="true" spans="1:14">
      <c r="A13" s="13"/>
      <c r="B13" s="12"/>
      <c r="C13" s="12"/>
      <c r="D13" s="13"/>
      <c r="E13" s="42" t="s">
        <v>43</v>
      </c>
      <c r="F13" s="42" t="s">
        <v>106</v>
      </c>
      <c r="G13" s="13">
        <v>810</v>
      </c>
      <c r="H13" s="13">
        <v>10</v>
      </c>
      <c r="I13" s="42" t="s">
        <v>26</v>
      </c>
      <c r="J13" s="12"/>
      <c r="K13" s="41" t="s">
        <v>107</v>
      </c>
      <c r="L13" s="42" t="s">
        <v>108</v>
      </c>
      <c r="M13" s="13">
        <v>10</v>
      </c>
      <c r="N13" s="12"/>
    </row>
    <row r="14" ht="43" customHeight="true" spans="1:14">
      <c r="A14" s="13"/>
      <c r="B14" s="12"/>
      <c r="C14" s="12"/>
      <c r="D14" s="13"/>
      <c r="E14" s="42" t="s">
        <v>40</v>
      </c>
      <c r="F14" s="42" t="s">
        <v>106</v>
      </c>
      <c r="G14" s="13">
        <v>439</v>
      </c>
      <c r="H14" s="13">
        <v>57.51</v>
      </c>
      <c r="I14" s="42" t="s">
        <v>26</v>
      </c>
      <c r="J14" s="12"/>
      <c r="K14" s="42" t="s">
        <v>109</v>
      </c>
      <c r="L14" s="72" t="s">
        <v>110</v>
      </c>
      <c r="M14" s="13">
        <v>57.51</v>
      </c>
      <c r="N14" s="42" t="s">
        <v>111</v>
      </c>
    </row>
    <row r="15" ht="47" customHeight="true" spans="1:14">
      <c r="A15" s="13"/>
      <c r="B15" s="12"/>
      <c r="C15" s="12"/>
      <c r="D15" s="13"/>
      <c r="E15" s="42" t="s">
        <v>41</v>
      </c>
      <c r="F15" s="42" t="s">
        <v>106</v>
      </c>
      <c r="G15" s="13">
        <v>99</v>
      </c>
      <c r="H15" s="13">
        <v>23.63</v>
      </c>
      <c r="I15" s="42" t="s">
        <v>26</v>
      </c>
      <c r="J15" s="12"/>
      <c r="K15" s="42" t="s">
        <v>50</v>
      </c>
      <c r="L15" s="72" t="s">
        <v>69</v>
      </c>
      <c r="M15" s="75">
        <v>23.63</v>
      </c>
      <c r="N15" s="25" t="s">
        <v>26</v>
      </c>
    </row>
    <row r="16" ht="39" customHeight="true" spans="1:14">
      <c r="A16" s="13"/>
      <c r="B16" s="12"/>
      <c r="C16" s="12"/>
      <c r="D16" s="13"/>
      <c r="E16" s="42" t="s">
        <v>42</v>
      </c>
      <c r="F16" s="42" t="s">
        <v>106</v>
      </c>
      <c r="G16" s="13">
        <v>505</v>
      </c>
      <c r="H16" s="13">
        <v>5</v>
      </c>
      <c r="I16" s="42" t="s">
        <v>26</v>
      </c>
      <c r="J16" s="12"/>
      <c r="K16" s="41" t="s">
        <v>112</v>
      </c>
      <c r="L16" s="72" t="s">
        <v>113</v>
      </c>
      <c r="M16" s="13">
        <v>5</v>
      </c>
      <c r="N16" s="42" t="s">
        <v>31</v>
      </c>
    </row>
    <row r="17" ht="19" customHeight="true" spans="1:14">
      <c r="A17" s="68" t="s">
        <v>21</v>
      </c>
      <c r="B17" s="68"/>
      <c r="C17" s="68"/>
      <c r="D17" s="68"/>
      <c r="E17" s="68"/>
      <c r="F17" s="68"/>
      <c r="G17" s="29">
        <f>SUM(G10:G16)</f>
        <v>2303</v>
      </c>
      <c r="H17" s="29">
        <f>SUM(H10:H16)</f>
        <v>286.14</v>
      </c>
      <c r="I17" s="42"/>
      <c r="J17" s="42"/>
      <c r="K17" s="54"/>
      <c r="L17" s="73"/>
      <c r="M17" s="29">
        <f>SUM(M10:M16)</f>
        <v>286.14</v>
      </c>
      <c r="N17" s="54"/>
    </row>
    <row r="18" ht="33" customHeight="true" spans="1:14">
      <c r="A18" s="51">
        <v>3</v>
      </c>
      <c r="B18" s="12" t="s">
        <v>54</v>
      </c>
      <c r="C18" s="12" t="s">
        <v>104</v>
      </c>
      <c r="D18" s="13" t="s">
        <v>29</v>
      </c>
      <c r="E18" s="42" t="s">
        <v>114</v>
      </c>
      <c r="F18" s="42" t="s">
        <v>115</v>
      </c>
      <c r="G18" s="13">
        <v>1000</v>
      </c>
      <c r="H18" s="13">
        <v>128</v>
      </c>
      <c r="I18" s="42" t="s">
        <v>31</v>
      </c>
      <c r="J18" s="44" t="s">
        <v>94</v>
      </c>
      <c r="K18" s="54" t="s">
        <v>116</v>
      </c>
      <c r="L18" s="72" t="s">
        <v>117</v>
      </c>
      <c r="M18" s="13">
        <v>128</v>
      </c>
      <c r="N18" s="26" t="s">
        <v>31</v>
      </c>
    </row>
    <row r="19" ht="33" customHeight="true" spans="1:14">
      <c r="A19" s="52"/>
      <c r="B19" s="12"/>
      <c r="C19" s="12"/>
      <c r="D19" s="13"/>
      <c r="E19" s="12" t="s">
        <v>118</v>
      </c>
      <c r="F19" s="12" t="s">
        <v>119</v>
      </c>
      <c r="G19" s="13">
        <v>3400</v>
      </c>
      <c r="H19" s="13">
        <v>297.86</v>
      </c>
      <c r="I19" s="12" t="s">
        <v>31</v>
      </c>
      <c r="J19" s="67"/>
      <c r="K19" s="54" t="s">
        <v>29</v>
      </c>
      <c r="L19" s="72" t="s">
        <v>120</v>
      </c>
      <c r="M19" s="13">
        <v>155</v>
      </c>
      <c r="N19" s="42" t="s">
        <v>31</v>
      </c>
    </row>
    <row r="20" ht="42" customHeight="true" spans="1:14">
      <c r="A20" s="52"/>
      <c r="B20" s="12"/>
      <c r="C20" s="12"/>
      <c r="D20" s="13"/>
      <c r="E20" s="12"/>
      <c r="F20" s="12"/>
      <c r="G20" s="13"/>
      <c r="H20" s="13"/>
      <c r="I20" s="12"/>
      <c r="J20" s="67"/>
      <c r="K20" s="74" t="s">
        <v>84</v>
      </c>
      <c r="L20" s="24" t="s">
        <v>121</v>
      </c>
      <c r="M20" s="13">
        <v>17.55</v>
      </c>
      <c r="N20" s="42" t="s">
        <v>31</v>
      </c>
    </row>
    <row r="21" ht="22" customHeight="true" spans="1:14">
      <c r="A21" s="52"/>
      <c r="B21" s="12"/>
      <c r="C21" s="12"/>
      <c r="D21" s="13"/>
      <c r="E21" s="12"/>
      <c r="F21" s="12"/>
      <c r="G21" s="13"/>
      <c r="H21" s="13"/>
      <c r="I21" s="12"/>
      <c r="J21" s="67"/>
      <c r="K21" s="54" t="s">
        <v>29</v>
      </c>
      <c r="L21" s="24" t="s">
        <v>122</v>
      </c>
      <c r="M21" s="13">
        <v>20.5</v>
      </c>
      <c r="N21" s="42" t="s">
        <v>31</v>
      </c>
    </row>
    <row r="22" ht="24" customHeight="true" spans="1:14">
      <c r="A22" s="53"/>
      <c r="B22" s="12"/>
      <c r="C22" s="12"/>
      <c r="D22" s="13"/>
      <c r="E22" s="12"/>
      <c r="F22" s="12"/>
      <c r="G22" s="13"/>
      <c r="H22" s="13"/>
      <c r="I22" s="12"/>
      <c r="J22" s="46"/>
      <c r="K22" s="54" t="s">
        <v>29</v>
      </c>
      <c r="L22" s="24" t="s">
        <v>30</v>
      </c>
      <c r="M22" s="13">
        <v>104.81</v>
      </c>
      <c r="N22" s="42" t="s">
        <v>31</v>
      </c>
    </row>
    <row r="23" ht="29" customHeight="true" spans="1:14">
      <c r="A23" s="51">
        <v>3</v>
      </c>
      <c r="B23" s="12" t="s">
        <v>54</v>
      </c>
      <c r="C23" s="12" t="s">
        <v>104</v>
      </c>
      <c r="D23" s="13" t="s">
        <v>29</v>
      </c>
      <c r="E23" s="12" t="s">
        <v>123</v>
      </c>
      <c r="F23" s="12" t="s">
        <v>119</v>
      </c>
      <c r="G23" s="13">
        <v>3394.91</v>
      </c>
      <c r="H23" s="13">
        <v>1095</v>
      </c>
      <c r="I23" s="12" t="s">
        <v>31</v>
      </c>
      <c r="J23" s="12" t="s">
        <v>94</v>
      </c>
      <c r="K23" s="42" t="s">
        <v>109</v>
      </c>
      <c r="L23" s="72" t="s">
        <v>110</v>
      </c>
      <c r="M23" s="13">
        <v>112.31</v>
      </c>
      <c r="N23" s="42" t="s">
        <v>111</v>
      </c>
    </row>
    <row r="24" ht="21" customHeight="true" spans="1:14">
      <c r="A24" s="52"/>
      <c r="B24" s="12"/>
      <c r="C24" s="12"/>
      <c r="D24" s="13"/>
      <c r="E24" s="12"/>
      <c r="F24" s="12"/>
      <c r="G24" s="13"/>
      <c r="H24" s="13"/>
      <c r="I24" s="12"/>
      <c r="J24" s="12"/>
      <c r="K24" s="74" t="s">
        <v>29</v>
      </c>
      <c r="L24" s="24" t="s">
        <v>124</v>
      </c>
      <c r="M24" s="13">
        <v>647.72</v>
      </c>
      <c r="N24" s="42" t="s">
        <v>31</v>
      </c>
    </row>
    <row r="25" ht="23" customHeight="true" spans="1:14">
      <c r="A25" s="52"/>
      <c r="B25" s="12"/>
      <c r="C25" s="12"/>
      <c r="D25" s="13"/>
      <c r="E25" s="12"/>
      <c r="F25" s="12"/>
      <c r="G25" s="13"/>
      <c r="H25" s="13"/>
      <c r="I25" s="12"/>
      <c r="J25" s="12"/>
      <c r="K25" s="74" t="s">
        <v>29</v>
      </c>
      <c r="L25" s="24" t="s">
        <v>125</v>
      </c>
      <c r="M25" s="13">
        <v>334.97</v>
      </c>
      <c r="N25" s="42" t="s">
        <v>31</v>
      </c>
    </row>
    <row r="26" ht="23" customHeight="true" spans="1:14">
      <c r="A26" s="52"/>
      <c r="B26" s="12"/>
      <c r="C26" s="12"/>
      <c r="D26" s="13"/>
      <c r="E26" s="12" t="s">
        <v>126</v>
      </c>
      <c r="F26" s="12" t="s">
        <v>119</v>
      </c>
      <c r="G26" s="13">
        <v>1240</v>
      </c>
      <c r="H26" s="13">
        <v>52.8</v>
      </c>
      <c r="I26" s="12" t="s">
        <v>31</v>
      </c>
      <c r="J26" s="12"/>
      <c r="K26" s="54" t="s">
        <v>29</v>
      </c>
      <c r="L26" s="24" t="s">
        <v>30</v>
      </c>
      <c r="M26" s="13">
        <v>39.08</v>
      </c>
      <c r="N26" s="42" t="s">
        <v>31</v>
      </c>
    </row>
    <row r="27" ht="30" customHeight="true" spans="1:14">
      <c r="A27" s="52"/>
      <c r="B27" s="12"/>
      <c r="C27" s="12"/>
      <c r="D27" s="13"/>
      <c r="E27" s="12"/>
      <c r="F27" s="12"/>
      <c r="G27" s="13"/>
      <c r="H27" s="13"/>
      <c r="I27" s="12"/>
      <c r="J27" s="12"/>
      <c r="K27" s="42" t="s">
        <v>109</v>
      </c>
      <c r="L27" s="73" t="s">
        <v>127</v>
      </c>
      <c r="M27" s="13">
        <v>13.72</v>
      </c>
      <c r="N27" s="42" t="s">
        <v>111</v>
      </c>
    </row>
    <row r="28" ht="28" customHeight="true" spans="1:14">
      <c r="A28" s="52"/>
      <c r="B28" s="12"/>
      <c r="C28" s="12"/>
      <c r="D28" s="13"/>
      <c r="E28" s="12" t="s">
        <v>128</v>
      </c>
      <c r="F28" s="12" t="s">
        <v>119</v>
      </c>
      <c r="G28" s="13">
        <v>2000</v>
      </c>
      <c r="H28" s="13">
        <v>792</v>
      </c>
      <c r="I28" s="12" t="s">
        <v>31</v>
      </c>
      <c r="J28" s="12"/>
      <c r="K28" s="54" t="s">
        <v>129</v>
      </c>
      <c r="L28" s="72" t="s">
        <v>130</v>
      </c>
      <c r="M28" s="13">
        <v>210</v>
      </c>
      <c r="N28" s="42" t="s">
        <v>31</v>
      </c>
    </row>
    <row r="29" ht="27" spans="1:14">
      <c r="A29" s="52"/>
      <c r="B29" s="12"/>
      <c r="C29" s="12"/>
      <c r="D29" s="13"/>
      <c r="E29" s="12"/>
      <c r="F29" s="12"/>
      <c r="G29" s="13"/>
      <c r="H29" s="13"/>
      <c r="I29" s="12"/>
      <c r="J29" s="12"/>
      <c r="K29" s="54" t="s">
        <v>91</v>
      </c>
      <c r="L29" s="72" t="s">
        <v>131</v>
      </c>
      <c r="M29" s="13">
        <v>130.45</v>
      </c>
      <c r="N29" s="42" t="s">
        <v>31</v>
      </c>
    </row>
    <row r="30" ht="27" spans="1:14">
      <c r="A30" s="52"/>
      <c r="B30" s="12"/>
      <c r="C30" s="12"/>
      <c r="D30" s="13"/>
      <c r="E30" s="12"/>
      <c r="F30" s="12"/>
      <c r="G30" s="13"/>
      <c r="H30" s="13"/>
      <c r="I30" s="12"/>
      <c r="J30" s="12"/>
      <c r="K30" s="54" t="s">
        <v>89</v>
      </c>
      <c r="L30" s="72" t="s">
        <v>132</v>
      </c>
      <c r="M30" s="13">
        <v>380</v>
      </c>
      <c r="N30" s="42" t="s">
        <v>31</v>
      </c>
    </row>
    <row r="31" ht="27" spans="1:14">
      <c r="A31" s="52"/>
      <c r="B31" s="12"/>
      <c r="C31" s="12"/>
      <c r="D31" s="13"/>
      <c r="E31" s="12"/>
      <c r="F31" s="12"/>
      <c r="G31" s="13"/>
      <c r="H31" s="13"/>
      <c r="I31" s="12"/>
      <c r="J31" s="12"/>
      <c r="K31" s="54" t="s">
        <v>29</v>
      </c>
      <c r="L31" s="73" t="s">
        <v>133</v>
      </c>
      <c r="M31" s="13">
        <v>63</v>
      </c>
      <c r="N31" s="42" t="s">
        <v>31</v>
      </c>
    </row>
    <row r="32" ht="23" customHeight="true" spans="1:14">
      <c r="A32" s="52"/>
      <c r="B32" s="12"/>
      <c r="C32" s="12"/>
      <c r="D32" s="13"/>
      <c r="E32" s="12"/>
      <c r="F32" s="12"/>
      <c r="G32" s="13"/>
      <c r="H32" s="13"/>
      <c r="I32" s="12"/>
      <c r="J32" s="12"/>
      <c r="K32" s="42" t="s">
        <v>109</v>
      </c>
      <c r="L32" s="73" t="s">
        <v>127</v>
      </c>
      <c r="M32" s="13">
        <v>8.55</v>
      </c>
      <c r="N32" s="42" t="s">
        <v>111</v>
      </c>
    </row>
    <row r="33" ht="33" customHeight="true" spans="1:14">
      <c r="A33" s="52"/>
      <c r="B33" s="12"/>
      <c r="C33" s="12"/>
      <c r="D33" s="13"/>
      <c r="E33" s="12" t="s">
        <v>134</v>
      </c>
      <c r="F33" s="12" t="s">
        <v>119</v>
      </c>
      <c r="G33" s="13">
        <v>300</v>
      </c>
      <c r="H33" s="13">
        <v>40</v>
      </c>
      <c r="I33" s="12" t="s">
        <v>31</v>
      </c>
      <c r="J33" s="12"/>
      <c r="K33" s="42" t="s">
        <v>109</v>
      </c>
      <c r="L33" s="24" t="s">
        <v>127</v>
      </c>
      <c r="M33" s="13">
        <v>4.56</v>
      </c>
      <c r="N33" s="42" t="s">
        <v>111</v>
      </c>
    </row>
    <row r="34" ht="33" customHeight="true" spans="1:14">
      <c r="A34" s="52"/>
      <c r="B34" s="12"/>
      <c r="C34" s="12"/>
      <c r="D34" s="13"/>
      <c r="E34" s="12"/>
      <c r="F34" s="12"/>
      <c r="G34" s="13"/>
      <c r="H34" s="13"/>
      <c r="I34" s="12"/>
      <c r="J34" s="12"/>
      <c r="K34" s="21" t="s">
        <v>109</v>
      </c>
      <c r="L34" s="24" t="s">
        <v>110</v>
      </c>
      <c r="M34" s="13">
        <v>35.44</v>
      </c>
      <c r="N34" s="42" t="s">
        <v>111</v>
      </c>
    </row>
    <row r="35" ht="33" customHeight="true" spans="1:14">
      <c r="A35" s="52"/>
      <c r="B35" s="12"/>
      <c r="C35" s="12"/>
      <c r="D35" s="13"/>
      <c r="E35" s="42" t="s">
        <v>135</v>
      </c>
      <c r="F35" s="42" t="s">
        <v>119</v>
      </c>
      <c r="G35" s="13">
        <v>2100</v>
      </c>
      <c r="H35" s="13">
        <v>588.84</v>
      </c>
      <c r="I35" s="42" t="s">
        <v>31</v>
      </c>
      <c r="J35" s="12"/>
      <c r="K35" s="54" t="s">
        <v>29</v>
      </c>
      <c r="L35" s="73" t="s">
        <v>136</v>
      </c>
      <c r="M35" s="13">
        <v>588.84</v>
      </c>
      <c r="N35" s="42" t="s">
        <v>137</v>
      </c>
    </row>
    <row r="36" ht="33" customHeight="true" spans="1:14">
      <c r="A36" s="52"/>
      <c r="B36" s="12"/>
      <c r="C36" s="12"/>
      <c r="D36" s="13"/>
      <c r="E36" s="12" t="s">
        <v>138</v>
      </c>
      <c r="F36" s="12" t="s">
        <v>119</v>
      </c>
      <c r="G36" s="13">
        <v>300</v>
      </c>
      <c r="H36" s="13">
        <v>240</v>
      </c>
      <c r="I36" s="12" t="s">
        <v>31</v>
      </c>
      <c r="J36" s="12"/>
      <c r="K36" s="54" t="s">
        <v>29</v>
      </c>
      <c r="L36" s="73" t="s">
        <v>136</v>
      </c>
      <c r="M36" s="13">
        <v>232.01</v>
      </c>
      <c r="N36" s="42" t="s">
        <v>137</v>
      </c>
    </row>
    <row r="37" ht="38" customHeight="true" spans="1:14">
      <c r="A37" s="52"/>
      <c r="B37" s="12"/>
      <c r="C37" s="12"/>
      <c r="D37" s="13"/>
      <c r="E37" s="12"/>
      <c r="F37" s="12"/>
      <c r="G37" s="13"/>
      <c r="H37" s="13"/>
      <c r="I37" s="12"/>
      <c r="J37" s="12"/>
      <c r="K37" s="42" t="s">
        <v>109</v>
      </c>
      <c r="L37" s="24" t="s">
        <v>110</v>
      </c>
      <c r="M37" s="13">
        <v>6.02</v>
      </c>
      <c r="N37" s="42" t="s">
        <v>111</v>
      </c>
    </row>
    <row r="38" ht="33" customHeight="true" spans="1:14">
      <c r="A38" s="52"/>
      <c r="B38" s="12"/>
      <c r="C38" s="12"/>
      <c r="D38" s="13"/>
      <c r="E38" s="12"/>
      <c r="F38" s="12"/>
      <c r="G38" s="13"/>
      <c r="H38" s="13"/>
      <c r="I38" s="12"/>
      <c r="J38" s="12"/>
      <c r="K38" s="42" t="s">
        <v>109</v>
      </c>
      <c r="L38" s="24" t="s">
        <v>127</v>
      </c>
      <c r="M38" s="13">
        <f>1.77+0.2</f>
        <v>1.97</v>
      </c>
      <c r="N38" s="42" t="s">
        <v>111</v>
      </c>
    </row>
    <row r="39" ht="43" customHeight="true" spans="1:14">
      <c r="A39" s="52"/>
      <c r="B39" s="12"/>
      <c r="C39" s="12"/>
      <c r="D39" s="13"/>
      <c r="E39" s="42" t="s">
        <v>139</v>
      </c>
      <c r="F39" s="42" t="s">
        <v>119</v>
      </c>
      <c r="G39" s="13">
        <v>600</v>
      </c>
      <c r="H39" s="13">
        <v>7.5</v>
      </c>
      <c r="I39" s="42" t="s">
        <v>31</v>
      </c>
      <c r="J39" s="12"/>
      <c r="K39" s="54" t="s">
        <v>29</v>
      </c>
      <c r="L39" s="24" t="s">
        <v>140</v>
      </c>
      <c r="M39" s="13">
        <v>7.5</v>
      </c>
      <c r="N39" s="42" t="s">
        <v>31</v>
      </c>
    </row>
    <row r="40" ht="24" customHeight="true" spans="1:14">
      <c r="A40" s="52"/>
      <c r="B40" s="12"/>
      <c r="C40" s="12"/>
      <c r="D40" s="13"/>
      <c r="E40" s="12" t="s">
        <v>141</v>
      </c>
      <c r="F40" s="12" t="s">
        <v>119</v>
      </c>
      <c r="G40" s="13">
        <v>150</v>
      </c>
      <c r="H40" s="13">
        <v>150</v>
      </c>
      <c r="I40" s="12" t="s">
        <v>31</v>
      </c>
      <c r="J40" s="12"/>
      <c r="K40" s="74" t="s">
        <v>29</v>
      </c>
      <c r="L40" s="72" t="s">
        <v>140</v>
      </c>
      <c r="M40" s="13">
        <v>0.2</v>
      </c>
      <c r="N40" s="42" t="s">
        <v>31</v>
      </c>
    </row>
    <row r="41" ht="49" customHeight="true" spans="1:14">
      <c r="A41" s="53"/>
      <c r="B41" s="12"/>
      <c r="C41" s="12"/>
      <c r="D41" s="13"/>
      <c r="E41" s="12"/>
      <c r="F41" s="12"/>
      <c r="G41" s="13"/>
      <c r="H41" s="13"/>
      <c r="I41" s="12"/>
      <c r="J41" s="12"/>
      <c r="K41" s="21" t="s">
        <v>109</v>
      </c>
      <c r="L41" s="24" t="s">
        <v>110</v>
      </c>
      <c r="M41" s="13">
        <v>149.8</v>
      </c>
      <c r="N41" s="42" t="s">
        <v>111</v>
      </c>
    </row>
    <row r="42" ht="27" customHeight="true" spans="1:14">
      <c r="A42" s="51">
        <v>3</v>
      </c>
      <c r="B42" s="12" t="s">
        <v>54</v>
      </c>
      <c r="C42" s="12" t="s">
        <v>104</v>
      </c>
      <c r="D42" s="13" t="s">
        <v>81</v>
      </c>
      <c r="E42" s="40" t="s">
        <v>142</v>
      </c>
      <c r="F42" s="42" t="s">
        <v>115</v>
      </c>
      <c r="G42" s="13">
        <v>175</v>
      </c>
      <c r="H42" s="13">
        <v>175</v>
      </c>
      <c r="I42" s="12" t="s">
        <v>26</v>
      </c>
      <c r="J42" s="12" t="s">
        <v>94</v>
      </c>
      <c r="K42" s="54" t="s">
        <v>116</v>
      </c>
      <c r="L42" s="72" t="s">
        <v>117</v>
      </c>
      <c r="M42" s="13">
        <v>175</v>
      </c>
      <c r="N42" s="42" t="s">
        <v>31</v>
      </c>
    </row>
    <row r="43" ht="29" customHeight="true" spans="1:14">
      <c r="A43" s="52"/>
      <c r="B43" s="12"/>
      <c r="C43" s="12"/>
      <c r="D43" s="13"/>
      <c r="E43" s="40" t="s">
        <v>142</v>
      </c>
      <c r="F43" s="42" t="s">
        <v>119</v>
      </c>
      <c r="G43" s="13">
        <v>35</v>
      </c>
      <c r="H43" s="13">
        <v>35</v>
      </c>
      <c r="I43" s="12"/>
      <c r="J43" s="12"/>
      <c r="K43" s="32" t="s">
        <v>50</v>
      </c>
      <c r="L43" s="72" t="s">
        <v>59</v>
      </c>
      <c r="M43" s="13">
        <v>35</v>
      </c>
      <c r="N43" s="42" t="s">
        <v>26</v>
      </c>
    </row>
    <row r="44" ht="28" customHeight="true" spans="1:14">
      <c r="A44" s="52"/>
      <c r="B44" s="12"/>
      <c r="C44" s="12"/>
      <c r="D44" s="13" t="s">
        <v>82</v>
      </c>
      <c r="E44" s="40" t="s">
        <v>142</v>
      </c>
      <c r="F44" s="42" t="s">
        <v>115</v>
      </c>
      <c r="G44" s="13">
        <v>175</v>
      </c>
      <c r="H44" s="13">
        <v>35</v>
      </c>
      <c r="I44" s="12"/>
      <c r="J44" s="12"/>
      <c r="K44" s="54" t="s">
        <v>116</v>
      </c>
      <c r="L44" s="72" t="s">
        <v>117</v>
      </c>
      <c r="M44" s="13">
        <v>35</v>
      </c>
      <c r="N44" s="42" t="s">
        <v>31</v>
      </c>
    </row>
    <row r="45" ht="29" customHeight="true" spans="1:14">
      <c r="A45" s="52"/>
      <c r="B45" s="12"/>
      <c r="C45" s="12"/>
      <c r="D45" s="13" t="s">
        <v>82</v>
      </c>
      <c r="E45" s="40" t="s">
        <v>142</v>
      </c>
      <c r="F45" s="42" t="s">
        <v>119</v>
      </c>
      <c r="G45" s="13">
        <v>35</v>
      </c>
      <c r="H45" s="13">
        <v>35</v>
      </c>
      <c r="I45" s="12"/>
      <c r="J45" s="12"/>
      <c r="K45" s="32" t="s">
        <v>50</v>
      </c>
      <c r="L45" s="72" t="s">
        <v>59</v>
      </c>
      <c r="M45" s="13">
        <v>35</v>
      </c>
      <c r="N45" s="42" t="s">
        <v>26</v>
      </c>
    </row>
    <row r="46" ht="30" customHeight="true" spans="1:14">
      <c r="A46" s="52"/>
      <c r="B46" s="12"/>
      <c r="C46" s="12"/>
      <c r="D46" s="13" t="s">
        <v>83</v>
      </c>
      <c r="E46" s="40" t="s">
        <v>142</v>
      </c>
      <c r="F46" s="42" t="s">
        <v>115</v>
      </c>
      <c r="G46" s="13">
        <v>175</v>
      </c>
      <c r="H46" s="13">
        <v>35</v>
      </c>
      <c r="I46" s="12"/>
      <c r="J46" s="12"/>
      <c r="K46" s="54" t="s">
        <v>116</v>
      </c>
      <c r="L46" s="72" t="s">
        <v>117</v>
      </c>
      <c r="M46" s="13">
        <v>35</v>
      </c>
      <c r="N46" s="42" t="s">
        <v>31</v>
      </c>
    </row>
    <row r="47" ht="31" customHeight="true" spans="1:14">
      <c r="A47" s="52"/>
      <c r="B47" s="12"/>
      <c r="C47" s="12"/>
      <c r="D47" s="13" t="s">
        <v>83</v>
      </c>
      <c r="E47" s="40" t="s">
        <v>142</v>
      </c>
      <c r="F47" s="42" t="s">
        <v>119</v>
      </c>
      <c r="G47" s="13">
        <v>35</v>
      </c>
      <c r="H47" s="13">
        <v>35</v>
      </c>
      <c r="I47" s="12"/>
      <c r="J47" s="12"/>
      <c r="K47" s="32" t="s">
        <v>50</v>
      </c>
      <c r="L47" s="72" t="s">
        <v>59</v>
      </c>
      <c r="M47" s="13">
        <v>35</v>
      </c>
      <c r="N47" s="42" t="s">
        <v>26</v>
      </c>
    </row>
    <row r="48" ht="29" customHeight="true" spans="1:14">
      <c r="A48" s="52"/>
      <c r="B48" s="12"/>
      <c r="C48" s="12"/>
      <c r="D48" s="13" t="s">
        <v>84</v>
      </c>
      <c r="E48" s="40" t="s">
        <v>142</v>
      </c>
      <c r="F48" s="42" t="s">
        <v>115</v>
      </c>
      <c r="G48" s="13">
        <v>175</v>
      </c>
      <c r="H48" s="13">
        <v>35</v>
      </c>
      <c r="I48" s="12"/>
      <c r="J48" s="12"/>
      <c r="K48" s="54" t="s">
        <v>116</v>
      </c>
      <c r="L48" s="72" t="s">
        <v>117</v>
      </c>
      <c r="M48" s="13">
        <v>35</v>
      </c>
      <c r="N48" s="42" t="s">
        <v>31</v>
      </c>
    </row>
    <row r="49" ht="30" customHeight="true" spans="1:14">
      <c r="A49" s="52"/>
      <c r="B49" s="12"/>
      <c r="C49" s="12"/>
      <c r="D49" s="13" t="s">
        <v>84</v>
      </c>
      <c r="E49" s="40" t="s">
        <v>142</v>
      </c>
      <c r="F49" s="42" t="s">
        <v>119</v>
      </c>
      <c r="G49" s="13">
        <v>35</v>
      </c>
      <c r="H49" s="13">
        <v>35</v>
      </c>
      <c r="I49" s="12"/>
      <c r="J49" s="12"/>
      <c r="K49" s="32" t="s">
        <v>50</v>
      </c>
      <c r="L49" s="72" t="s">
        <v>59</v>
      </c>
      <c r="M49" s="13">
        <v>35</v>
      </c>
      <c r="N49" s="42" t="s">
        <v>26</v>
      </c>
    </row>
    <row r="50" ht="32" customHeight="true" spans="1:14">
      <c r="A50" s="52"/>
      <c r="B50" s="12"/>
      <c r="C50" s="12"/>
      <c r="D50" s="13" t="s">
        <v>85</v>
      </c>
      <c r="E50" s="40" t="s">
        <v>142</v>
      </c>
      <c r="F50" s="42" t="s">
        <v>115</v>
      </c>
      <c r="G50" s="13">
        <v>175</v>
      </c>
      <c r="H50" s="13">
        <v>35</v>
      </c>
      <c r="I50" s="12"/>
      <c r="J50" s="12"/>
      <c r="K50" s="54" t="s">
        <v>116</v>
      </c>
      <c r="L50" s="72" t="s">
        <v>117</v>
      </c>
      <c r="M50" s="13">
        <v>35</v>
      </c>
      <c r="N50" s="42" t="s">
        <v>31</v>
      </c>
    </row>
    <row r="51" ht="29" customHeight="true" spans="1:14">
      <c r="A51" s="52"/>
      <c r="B51" s="12"/>
      <c r="C51" s="12"/>
      <c r="D51" s="13" t="s">
        <v>85</v>
      </c>
      <c r="E51" s="40" t="s">
        <v>142</v>
      </c>
      <c r="F51" s="42" t="s">
        <v>119</v>
      </c>
      <c r="G51" s="13">
        <v>35</v>
      </c>
      <c r="H51" s="13">
        <v>35</v>
      </c>
      <c r="I51" s="12"/>
      <c r="J51" s="12"/>
      <c r="K51" s="32" t="s">
        <v>50</v>
      </c>
      <c r="L51" s="72" t="s">
        <v>59</v>
      </c>
      <c r="M51" s="13">
        <v>35</v>
      </c>
      <c r="N51" s="42" t="s">
        <v>26</v>
      </c>
    </row>
    <row r="52" ht="34" customHeight="true" spans="1:14">
      <c r="A52" s="52"/>
      <c r="B52" s="12"/>
      <c r="C52" s="12"/>
      <c r="D52" s="13" t="s">
        <v>86</v>
      </c>
      <c r="E52" s="40" t="s">
        <v>142</v>
      </c>
      <c r="F52" s="42" t="s">
        <v>115</v>
      </c>
      <c r="G52" s="13">
        <v>175</v>
      </c>
      <c r="H52" s="13">
        <v>35</v>
      </c>
      <c r="I52" s="12"/>
      <c r="J52" s="12"/>
      <c r="K52" s="54" t="s">
        <v>116</v>
      </c>
      <c r="L52" s="72" t="s">
        <v>117</v>
      </c>
      <c r="M52" s="13">
        <v>35</v>
      </c>
      <c r="N52" s="42" t="s">
        <v>31</v>
      </c>
    </row>
    <row r="53" ht="28" customHeight="true" spans="1:14">
      <c r="A53" s="52"/>
      <c r="B53" s="12"/>
      <c r="C53" s="12"/>
      <c r="D53" s="13" t="s">
        <v>86</v>
      </c>
      <c r="E53" s="40" t="s">
        <v>142</v>
      </c>
      <c r="F53" s="42" t="s">
        <v>119</v>
      </c>
      <c r="G53" s="13">
        <v>35</v>
      </c>
      <c r="H53" s="13">
        <v>35</v>
      </c>
      <c r="I53" s="12"/>
      <c r="J53" s="12"/>
      <c r="K53" s="32" t="s">
        <v>50</v>
      </c>
      <c r="L53" s="72" t="s">
        <v>59</v>
      </c>
      <c r="M53" s="13">
        <v>35</v>
      </c>
      <c r="N53" s="42" t="s">
        <v>26</v>
      </c>
    </row>
    <row r="54" ht="30" customHeight="true" spans="1:14">
      <c r="A54" s="52"/>
      <c r="B54" s="12"/>
      <c r="C54" s="12"/>
      <c r="D54" s="13" t="s">
        <v>87</v>
      </c>
      <c r="E54" s="12" t="s">
        <v>142</v>
      </c>
      <c r="F54" s="42" t="s">
        <v>115</v>
      </c>
      <c r="G54" s="13">
        <v>170</v>
      </c>
      <c r="H54" s="13">
        <v>30</v>
      </c>
      <c r="I54" s="12"/>
      <c r="J54" s="12"/>
      <c r="K54" s="54" t="s">
        <v>116</v>
      </c>
      <c r="L54" s="72" t="s">
        <v>117</v>
      </c>
      <c r="M54" s="13">
        <v>30</v>
      </c>
      <c r="N54" s="42" t="s">
        <v>31</v>
      </c>
    </row>
    <row r="55" ht="30" customHeight="true" spans="1:14">
      <c r="A55" s="52"/>
      <c r="B55" s="12"/>
      <c r="C55" s="12"/>
      <c r="D55" s="13"/>
      <c r="E55" s="12"/>
      <c r="F55" s="12" t="s">
        <v>119</v>
      </c>
      <c r="G55" s="13">
        <v>35</v>
      </c>
      <c r="H55" s="13">
        <v>35</v>
      </c>
      <c r="I55" s="12"/>
      <c r="J55" s="12"/>
      <c r="K55" s="32" t="s">
        <v>50</v>
      </c>
      <c r="L55" s="72" t="s">
        <v>59</v>
      </c>
      <c r="M55" s="13">
        <v>18.25</v>
      </c>
      <c r="N55" s="42" t="s">
        <v>31</v>
      </c>
    </row>
    <row r="56" ht="30" customHeight="true" spans="1:14">
      <c r="A56" s="52"/>
      <c r="B56" s="12"/>
      <c r="C56" s="12"/>
      <c r="D56" s="13"/>
      <c r="E56" s="12"/>
      <c r="F56" s="12"/>
      <c r="G56" s="13"/>
      <c r="H56" s="13"/>
      <c r="I56" s="12"/>
      <c r="J56" s="12"/>
      <c r="K56" s="32" t="s">
        <v>109</v>
      </c>
      <c r="L56" s="72" t="s">
        <v>110</v>
      </c>
      <c r="M56" s="13">
        <v>16.75</v>
      </c>
      <c r="N56" s="42" t="s">
        <v>111</v>
      </c>
    </row>
    <row r="57" ht="28" customHeight="true" spans="1:14">
      <c r="A57" s="52"/>
      <c r="B57" s="12"/>
      <c r="C57" s="12"/>
      <c r="D57" s="13" t="s">
        <v>88</v>
      </c>
      <c r="E57" s="40" t="s">
        <v>142</v>
      </c>
      <c r="F57" s="12" t="s">
        <v>115</v>
      </c>
      <c r="G57" s="13">
        <v>170</v>
      </c>
      <c r="H57" s="13">
        <v>30</v>
      </c>
      <c r="I57" s="12"/>
      <c r="J57" s="12"/>
      <c r="K57" s="54" t="s">
        <v>116</v>
      </c>
      <c r="L57" s="72" t="s">
        <v>117</v>
      </c>
      <c r="M57" s="13">
        <v>12</v>
      </c>
      <c r="N57" s="42" t="s">
        <v>31</v>
      </c>
    </row>
    <row r="58" ht="29" customHeight="true" spans="1:14">
      <c r="A58" s="52"/>
      <c r="B58" s="12"/>
      <c r="C58" s="12"/>
      <c r="D58" s="13"/>
      <c r="E58" s="40"/>
      <c r="F58" s="12"/>
      <c r="G58" s="13"/>
      <c r="H58" s="13"/>
      <c r="I58" s="12"/>
      <c r="J58" s="12"/>
      <c r="K58" s="32" t="s">
        <v>109</v>
      </c>
      <c r="L58" s="72" t="s">
        <v>110</v>
      </c>
      <c r="M58" s="13">
        <v>18</v>
      </c>
      <c r="N58" s="42" t="s">
        <v>111</v>
      </c>
    </row>
    <row r="59" ht="29" customHeight="true" spans="1:14">
      <c r="A59" s="52"/>
      <c r="B59" s="12"/>
      <c r="C59" s="12"/>
      <c r="D59" s="13" t="s">
        <v>88</v>
      </c>
      <c r="E59" s="40" t="s">
        <v>142</v>
      </c>
      <c r="F59" s="42" t="s">
        <v>119</v>
      </c>
      <c r="G59" s="13">
        <v>35</v>
      </c>
      <c r="H59" s="13">
        <v>35</v>
      </c>
      <c r="I59" s="12"/>
      <c r="J59" s="12"/>
      <c r="K59" s="32" t="s">
        <v>109</v>
      </c>
      <c r="L59" s="72" t="s">
        <v>110</v>
      </c>
      <c r="M59" s="13">
        <v>35</v>
      </c>
      <c r="N59" s="42" t="s">
        <v>111</v>
      </c>
    </row>
    <row r="60" ht="34" customHeight="true" spans="1:14">
      <c r="A60" s="52"/>
      <c r="B60" s="12"/>
      <c r="C60" s="12"/>
      <c r="D60" s="13" t="s">
        <v>24</v>
      </c>
      <c r="E60" s="40" t="s">
        <v>142</v>
      </c>
      <c r="F60" s="42" t="s">
        <v>115</v>
      </c>
      <c r="G60" s="13">
        <v>170</v>
      </c>
      <c r="H60" s="13">
        <v>30</v>
      </c>
      <c r="I60" s="12"/>
      <c r="J60" s="12"/>
      <c r="K60" s="32" t="s">
        <v>109</v>
      </c>
      <c r="L60" s="72" t="s">
        <v>110</v>
      </c>
      <c r="M60" s="13">
        <v>30</v>
      </c>
      <c r="N60" s="42" t="s">
        <v>111</v>
      </c>
    </row>
    <row r="61" ht="34" customHeight="true" spans="1:14">
      <c r="A61" s="53"/>
      <c r="B61" s="12"/>
      <c r="C61" s="12"/>
      <c r="D61" s="13" t="s">
        <v>24</v>
      </c>
      <c r="E61" s="40" t="s">
        <v>142</v>
      </c>
      <c r="F61" s="42" t="s">
        <v>119</v>
      </c>
      <c r="G61" s="13">
        <v>35</v>
      </c>
      <c r="H61" s="13">
        <v>35</v>
      </c>
      <c r="I61" s="12"/>
      <c r="J61" s="12"/>
      <c r="K61" s="32" t="s">
        <v>109</v>
      </c>
      <c r="L61" s="72" t="s">
        <v>110</v>
      </c>
      <c r="M61" s="13">
        <v>35</v>
      </c>
      <c r="N61" s="42" t="s">
        <v>111</v>
      </c>
    </row>
    <row r="62" ht="34" customHeight="true" spans="1:14">
      <c r="A62" s="51">
        <v>3</v>
      </c>
      <c r="B62" s="12" t="s">
        <v>54</v>
      </c>
      <c r="C62" s="12" t="s">
        <v>104</v>
      </c>
      <c r="D62" s="13" t="s">
        <v>89</v>
      </c>
      <c r="E62" s="40" t="s">
        <v>142</v>
      </c>
      <c r="F62" s="42" t="s">
        <v>115</v>
      </c>
      <c r="G62" s="13">
        <v>170</v>
      </c>
      <c r="H62" s="13">
        <v>30</v>
      </c>
      <c r="I62" s="12" t="s">
        <v>26</v>
      </c>
      <c r="J62" s="12" t="s">
        <v>94</v>
      </c>
      <c r="K62" s="32" t="s">
        <v>109</v>
      </c>
      <c r="L62" s="72" t="s">
        <v>110</v>
      </c>
      <c r="M62" s="13">
        <v>30</v>
      </c>
      <c r="N62" s="42" t="s">
        <v>111</v>
      </c>
    </row>
    <row r="63" ht="34" customHeight="true" spans="1:14">
      <c r="A63" s="52"/>
      <c r="B63" s="12"/>
      <c r="C63" s="12"/>
      <c r="D63" s="13" t="s">
        <v>89</v>
      </c>
      <c r="E63" s="40" t="s">
        <v>142</v>
      </c>
      <c r="F63" s="42" t="s">
        <v>119</v>
      </c>
      <c r="G63" s="13">
        <v>35</v>
      </c>
      <c r="H63" s="13">
        <v>35</v>
      </c>
      <c r="I63" s="12"/>
      <c r="J63" s="12"/>
      <c r="K63" s="32" t="s">
        <v>109</v>
      </c>
      <c r="L63" s="72" t="s">
        <v>110</v>
      </c>
      <c r="M63" s="13">
        <v>35</v>
      </c>
      <c r="N63" s="42" t="s">
        <v>111</v>
      </c>
    </row>
    <row r="64" ht="34" customHeight="true" spans="1:14">
      <c r="A64" s="52"/>
      <c r="B64" s="12"/>
      <c r="C64" s="12"/>
      <c r="D64" s="13" t="s">
        <v>90</v>
      </c>
      <c r="E64" s="40" t="s">
        <v>142</v>
      </c>
      <c r="F64" s="42" t="s">
        <v>115</v>
      </c>
      <c r="G64" s="13">
        <v>170</v>
      </c>
      <c r="H64" s="13">
        <v>30</v>
      </c>
      <c r="I64" s="12"/>
      <c r="J64" s="12"/>
      <c r="K64" s="32" t="s">
        <v>109</v>
      </c>
      <c r="L64" s="72" t="s">
        <v>110</v>
      </c>
      <c r="M64" s="13">
        <v>30</v>
      </c>
      <c r="N64" s="42" t="s">
        <v>111</v>
      </c>
    </row>
    <row r="65" ht="34" customHeight="true" spans="1:14">
      <c r="A65" s="52"/>
      <c r="B65" s="12"/>
      <c r="C65" s="12"/>
      <c r="D65" s="13" t="s">
        <v>90</v>
      </c>
      <c r="E65" s="40" t="s">
        <v>142</v>
      </c>
      <c r="F65" s="42" t="s">
        <v>119</v>
      </c>
      <c r="G65" s="13">
        <v>35</v>
      </c>
      <c r="H65" s="13">
        <v>35</v>
      </c>
      <c r="I65" s="12"/>
      <c r="J65" s="12"/>
      <c r="K65" s="32" t="s">
        <v>109</v>
      </c>
      <c r="L65" s="72" t="s">
        <v>110</v>
      </c>
      <c r="M65" s="13">
        <v>35</v>
      </c>
      <c r="N65" s="42" t="s">
        <v>111</v>
      </c>
    </row>
    <row r="66" ht="34" customHeight="true" spans="1:14">
      <c r="A66" s="52"/>
      <c r="B66" s="12"/>
      <c r="C66" s="12"/>
      <c r="D66" s="13" t="s">
        <v>91</v>
      </c>
      <c r="E66" s="40" t="s">
        <v>142</v>
      </c>
      <c r="F66" s="42" t="s">
        <v>115</v>
      </c>
      <c r="G66" s="13">
        <v>170</v>
      </c>
      <c r="H66" s="13">
        <v>30</v>
      </c>
      <c r="I66" s="12"/>
      <c r="J66" s="12"/>
      <c r="K66" s="32" t="s">
        <v>109</v>
      </c>
      <c r="L66" s="72" t="s">
        <v>110</v>
      </c>
      <c r="M66" s="13">
        <v>30</v>
      </c>
      <c r="N66" s="42" t="s">
        <v>111</v>
      </c>
    </row>
    <row r="67" ht="34" customHeight="true" spans="1:14">
      <c r="A67" s="52"/>
      <c r="B67" s="12"/>
      <c r="C67" s="12"/>
      <c r="D67" s="13" t="s">
        <v>91</v>
      </c>
      <c r="E67" s="40" t="s">
        <v>142</v>
      </c>
      <c r="F67" s="42" t="s">
        <v>119</v>
      </c>
      <c r="G67" s="13">
        <v>35</v>
      </c>
      <c r="H67" s="13">
        <v>35</v>
      </c>
      <c r="I67" s="12"/>
      <c r="J67" s="12"/>
      <c r="K67" s="32" t="s">
        <v>109</v>
      </c>
      <c r="L67" s="72" t="s">
        <v>110</v>
      </c>
      <c r="M67" s="13">
        <v>35</v>
      </c>
      <c r="N67" s="42" t="s">
        <v>111</v>
      </c>
    </row>
    <row r="68" ht="34" customHeight="true" spans="1:14">
      <c r="A68" s="52"/>
      <c r="B68" s="12"/>
      <c r="C68" s="12"/>
      <c r="D68" s="13" t="s">
        <v>92</v>
      </c>
      <c r="E68" s="40" t="s">
        <v>142</v>
      </c>
      <c r="F68" s="42" t="s">
        <v>115</v>
      </c>
      <c r="G68" s="13">
        <v>170</v>
      </c>
      <c r="H68" s="13">
        <v>30</v>
      </c>
      <c r="I68" s="12"/>
      <c r="J68" s="12"/>
      <c r="K68" s="32" t="s">
        <v>109</v>
      </c>
      <c r="L68" s="72" t="s">
        <v>110</v>
      </c>
      <c r="M68" s="13">
        <v>30</v>
      </c>
      <c r="N68" s="42" t="s">
        <v>111</v>
      </c>
    </row>
    <row r="69" ht="34" customHeight="true" spans="1:14">
      <c r="A69" s="52"/>
      <c r="B69" s="12"/>
      <c r="C69" s="12"/>
      <c r="D69" s="13" t="s">
        <v>92</v>
      </c>
      <c r="E69" s="40" t="s">
        <v>142</v>
      </c>
      <c r="F69" s="42" t="s">
        <v>119</v>
      </c>
      <c r="G69" s="13">
        <v>35</v>
      </c>
      <c r="H69" s="13">
        <v>35</v>
      </c>
      <c r="I69" s="12"/>
      <c r="J69" s="12"/>
      <c r="K69" s="32" t="s">
        <v>109</v>
      </c>
      <c r="L69" s="72" t="s">
        <v>110</v>
      </c>
      <c r="M69" s="13">
        <v>35</v>
      </c>
      <c r="N69" s="42" t="s">
        <v>111</v>
      </c>
    </row>
    <row r="70" ht="34" customHeight="true" spans="1:14">
      <c r="A70" s="52"/>
      <c r="B70" s="12" t="s">
        <v>54</v>
      </c>
      <c r="C70" s="12" t="s">
        <v>104</v>
      </c>
      <c r="D70" s="13" t="s">
        <v>143</v>
      </c>
      <c r="E70" s="12" t="s">
        <v>144</v>
      </c>
      <c r="F70" s="12" t="s">
        <v>145</v>
      </c>
      <c r="G70" s="13">
        <v>53.91</v>
      </c>
      <c r="H70" s="13">
        <v>53.91</v>
      </c>
      <c r="I70" s="12" t="s">
        <v>146</v>
      </c>
      <c r="J70" s="12" t="s">
        <v>94</v>
      </c>
      <c r="K70" s="32" t="s">
        <v>109</v>
      </c>
      <c r="L70" s="72" t="s">
        <v>110</v>
      </c>
      <c r="M70" s="13">
        <v>33.91</v>
      </c>
      <c r="N70" s="42" t="s">
        <v>111</v>
      </c>
    </row>
    <row r="71" ht="34" customHeight="true" spans="1:14">
      <c r="A71" s="52"/>
      <c r="B71" s="12"/>
      <c r="C71" s="12"/>
      <c r="D71" s="13"/>
      <c r="E71" s="12"/>
      <c r="F71" s="12"/>
      <c r="G71" s="13"/>
      <c r="H71" s="13"/>
      <c r="I71" s="12"/>
      <c r="J71" s="12"/>
      <c r="K71" s="32" t="s">
        <v>147</v>
      </c>
      <c r="L71" s="24" t="s">
        <v>148</v>
      </c>
      <c r="M71" s="13">
        <v>20</v>
      </c>
      <c r="N71" s="42" t="s">
        <v>31</v>
      </c>
    </row>
    <row r="72" ht="45" customHeight="true" spans="1:14">
      <c r="A72" s="53"/>
      <c r="B72" s="12"/>
      <c r="C72" s="12"/>
      <c r="D72" s="40" t="s">
        <v>109</v>
      </c>
      <c r="E72" s="42" t="s">
        <v>149</v>
      </c>
      <c r="F72" s="42" t="s">
        <v>119</v>
      </c>
      <c r="G72" s="13">
        <v>473.2</v>
      </c>
      <c r="H72" s="13">
        <v>1.18000000000001</v>
      </c>
      <c r="I72" s="42" t="s">
        <v>111</v>
      </c>
      <c r="J72" s="12"/>
      <c r="K72" s="32" t="s">
        <v>109</v>
      </c>
      <c r="L72" s="72" t="s">
        <v>110</v>
      </c>
      <c r="M72" s="13">
        <v>1.18</v>
      </c>
      <c r="N72" s="42" t="s">
        <v>111</v>
      </c>
    </row>
    <row r="73" ht="25" customHeight="true" spans="1:14">
      <c r="A73" s="29" t="s">
        <v>21</v>
      </c>
      <c r="B73" s="29"/>
      <c r="C73" s="29"/>
      <c r="D73" s="29"/>
      <c r="E73" s="29"/>
      <c r="F73" s="29"/>
      <c r="G73" s="27">
        <f>SUM(G18:G72)</f>
        <v>17707.02</v>
      </c>
      <c r="H73" s="27">
        <f>SUM(H18:H72)</f>
        <v>4462.09</v>
      </c>
      <c r="I73" s="54"/>
      <c r="J73" s="54"/>
      <c r="K73" s="54"/>
      <c r="L73" s="73"/>
      <c r="M73" s="27">
        <f>SUM(M18:M72)</f>
        <v>4462.09</v>
      </c>
      <c r="N73" s="54"/>
    </row>
  </sheetData>
  <autoFilter ref="A5:N73">
    <extLst/>
  </autoFilter>
  <mergeCells count="123">
    <mergeCell ref="A2:N2"/>
    <mergeCell ref="C4:I4"/>
    <mergeCell ref="J4:N4"/>
    <mergeCell ref="A6:F6"/>
    <mergeCell ref="A9:F9"/>
    <mergeCell ref="A17:F17"/>
    <mergeCell ref="A73:F73"/>
    <mergeCell ref="A4:A5"/>
    <mergeCell ref="A7:A8"/>
    <mergeCell ref="A10:A16"/>
    <mergeCell ref="A18:A22"/>
    <mergeCell ref="A23:A41"/>
    <mergeCell ref="A42:A61"/>
    <mergeCell ref="A62:A72"/>
    <mergeCell ref="B4:B5"/>
    <mergeCell ref="B7:B8"/>
    <mergeCell ref="B10:B16"/>
    <mergeCell ref="B18:B22"/>
    <mergeCell ref="B23:B41"/>
    <mergeCell ref="B42:B61"/>
    <mergeCell ref="B62:B69"/>
    <mergeCell ref="B70:B72"/>
    <mergeCell ref="C7:C8"/>
    <mergeCell ref="C10:C16"/>
    <mergeCell ref="C18:C22"/>
    <mergeCell ref="C23:C41"/>
    <mergeCell ref="C42:C61"/>
    <mergeCell ref="C62:C69"/>
    <mergeCell ref="C70:C72"/>
    <mergeCell ref="D7:D8"/>
    <mergeCell ref="D10:D16"/>
    <mergeCell ref="D18:D22"/>
    <mergeCell ref="D23:D41"/>
    <mergeCell ref="D42:D43"/>
    <mergeCell ref="D44:D45"/>
    <mergeCell ref="D46:D47"/>
    <mergeCell ref="D48:D49"/>
    <mergeCell ref="D50:D51"/>
    <mergeCell ref="D52:D53"/>
    <mergeCell ref="D54:D56"/>
    <mergeCell ref="D57:D59"/>
    <mergeCell ref="D60:D61"/>
    <mergeCell ref="D62:D63"/>
    <mergeCell ref="D64:D65"/>
    <mergeCell ref="D66:D67"/>
    <mergeCell ref="D68:D69"/>
    <mergeCell ref="D70:D71"/>
    <mergeCell ref="E7:E8"/>
    <mergeCell ref="E19:E22"/>
    <mergeCell ref="E23:E25"/>
    <mergeCell ref="E26:E27"/>
    <mergeCell ref="E28:E32"/>
    <mergeCell ref="E33:E34"/>
    <mergeCell ref="E36:E38"/>
    <mergeCell ref="E40:E41"/>
    <mergeCell ref="E42:E43"/>
    <mergeCell ref="E44:E45"/>
    <mergeCell ref="E46:E47"/>
    <mergeCell ref="E48:E49"/>
    <mergeCell ref="E50:E51"/>
    <mergeCell ref="E52:E53"/>
    <mergeCell ref="E54:E56"/>
    <mergeCell ref="E57:E59"/>
    <mergeCell ref="E60:E61"/>
    <mergeCell ref="E62:E63"/>
    <mergeCell ref="E64:E65"/>
    <mergeCell ref="E66:E67"/>
    <mergeCell ref="E68:E69"/>
    <mergeCell ref="E70:E71"/>
    <mergeCell ref="F7:F8"/>
    <mergeCell ref="F19:F22"/>
    <mergeCell ref="F23:F25"/>
    <mergeCell ref="F26:F27"/>
    <mergeCell ref="F28:F32"/>
    <mergeCell ref="F33:F34"/>
    <mergeCell ref="F36:F38"/>
    <mergeCell ref="F40:F41"/>
    <mergeCell ref="F55:F56"/>
    <mergeCell ref="F57:F58"/>
    <mergeCell ref="F70:F71"/>
    <mergeCell ref="G7:G8"/>
    <mergeCell ref="G19:G22"/>
    <mergeCell ref="G23:G25"/>
    <mergeCell ref="G26:G27"/>
    <mergeCell ref="G28:G32"/>
    <mergeCell ref="G33:G34"/>
    <mergeCell ref="G36:G38"/>
    <mergeCell ref="G40:G41"/>
    <mergeCell ref="G55:G56"/>
    <mergeCell ref="G57:G58"/>
    <mergeCell ref="G70:G71"/>
    <mergeCell ref="H7:H8"/>
    <mergeCell ref="H19:H22"/>
    <mergeCell ref="H23:H25"/>
    <mergeCell ref="H26:H27"/>
    <mergeCell ref="H28:H32"/>
    <mergeCell ref="H33:H34"/>
    <mergeCell ref="H36:H38"/>
    <mergeCell ref="H40:H41"/>
    <mergeCell ref="H55:H56"/>
    <mergeCell ref="H57:H58"/>
    <mergeCell ref="H70:H71"/>
    <mergeCell ref="I7:I8"/>
    <mergeCell ref="I19:I22"/>
    <mergeCell ref="I23:I25"/>
    <mergeCell ref="I26:I27"/>
    <mergeCell ref="I28:I32"/>
    <mergeCell ref="I33:I34"/>
    <mergeCell ref="I36:I38"/>
    <mergeCell ref="I40:I41"/>
    <mergeCell ref="I42:I61"/>
    <mergeCell ref="I62:I69"/>
    <mergeCell ref="I70:I71"/>
    <mergeCell ref="J7:J8"/>
    <mergeCell ref="J10:J16"/>
    <mergeCell ref="J18:J22"/>
    <mergeCell ref="J23:J41"/>
    <mergeCell ref="J42:J61"/>
    <mergeCell ref="J62:J69"/>
    <mergeCell ref="J70:J72"/>
    <mergeCell ref="K7:K8"/>
    <mergeCell ref="N7:N8"/>
    <mergeCell ref="N10:N13"/>
  </mergeCells>
  <pageMargins left="0.590277777777778" right="0.751388888888889" top="0.550694444444444" bottom="0.550694444444444" header="0.5" footer="0.5"/>
  <pageSetup paperSize="9" scale="74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63"/>
  <sheetViews>
    <sheetView zoomScale="90" zoomScaleNormal="90" workbookViewId="0">
      <pane xSplit="5" ySplit="5" topLeftCell="F45" activePane="bottomRight" state="frozen"/>
      <selection/>
      <selection pane="topRight"/>
      <selection pane="bottomLeft"/>
      <selection pane="bottomRight" activeCell="A47" sqref="$A47:$XFD63"/>
    </sheetView>
  </sheetViews>
  <sheetFormatPr defaultColWidth="8.725" defaultRowHeight="13.5"/>
  <cols>
    <col min="1" max="1" width="4.3" style="4" customWidth="true"/>
    <col min="2" max="2" width="14.175" style="4" customWidth="true"/>
    <col min="3" max="3" width="10.9583333333333" style="4" customWidth="true"/>
    <col min="4" max="4" width="13.3333333333333" style="4" customWidth="true"/>
    <col min="5" max="5" width="16.3833333333333" style="4" customWidth="true"/>
    <col min="6" max="6" width="17.2166666666667" style="5" customWidth="true"/>
    <col min="7" max="7" width="13.725" style="6" customWidth="true"/>
    <col min="8" max="8" width="15.0916666666667" style="4" customWidth="true"/>
    <col min="9" max="9" width="30.55" style="4" customWidth="true"/>
    <col min="10" max="10" width="12.875" style="4"/>
    <col min="11" max="11" width="14.1666666666667" style="4" customWidth="true"/>
    <col min="12" max="12" width="9.3" style="4" customWidth="true"/>
    <col min="13" max="13" width="8.325" style="4" customWidth="true"/>
    <col min="14" max="14" width="21.8166666666667" style="4" customWidth="true"/>
    <col min="15" max="16384" width="8.725" style="4"/>
  </cols>
  <sheetData>
    <row r="1" ht="22" customHeight="true" spans="1:2">
      <c r="A1" s="4" t="s">
        <v>150</v>
      </c>
      <c r="B1" s="5"/>
    </row>
    <row r="2" s="1" customFormat="true" ht="22" customHeight="true" spans="2:13">
      <c r="B2" s="55" t="s">
        <v>151</v>
      </c>
      <c r="C2" s="55"/>
      <c r="D2" s="55"/>
      <c r="E2" s="55"/>
      <c r="F2" s="56"/>
      <c r="G2" s="57"/>
      <c r="H2" s="55"/>
      <c r="I2" s="55"/>
      <c r="J2" s="55"/>
      <c r="K2" s="55"/>
      <c r="L2" s="55"/>
      <c r="M2" s="55"/>
    </row>
    <row r="3" s="2" customFormat="true" ht="25" customHeight="true" spans="1:13">
      <c r="A3" s="8" t="s">
        <v>94</v>
      </c>
      <c r="C3" s="8"/>
      <c r="E3" s="16"/>
      <c r="F3" s="17"/>
      <c r="G3" s="18"/>
      <c r="H3" s="16"/>
      <c r="I3" s="16"/>
      <c r="J3" s="16"/>
      <c r="K3" s="23" t="s">
        <v>3</v>
      </c>
      <c r="L3" s="23"/>
      <c r="M3" s="16"/>
    </row>
    <row r="4" s="3" customFormat="true" ht="30" customHeight="true" spans="1:13">
      <c r="A4" s="9" t="s">
        <v>74</v>
      </c>
      <c r="B4" s="9" t="s">
        <v>152</v>
      </c>
      <c r="C4" s="9" t="s">
        <v>153</v>
      </c>
      <c r="D4" s="9" t="s">
        <v>7</v>
      </c>
      <c r="E4" s="9" t="s">
        <v>8</v>
      </c>
      <c r="F4" s="10" t="s">
        <v>9</v>
      </c>
      <c r="G4" s="10" t="s">
        <v>10</v>
      </c>
      <c r="H4" s="19" t="s">
        <v>11</v>
      </c>
      <c r="I4" s="19" t="s">
        <v>12</v>
      </c>
      <c r="J4" s="19" t="s">
        <v>13</v>
      </c>
      <c r="K4" s="19" t="s">
        <v>14</v>
      </c>
      <c r="L4" s="19" t="s">
        <v>15</v>
      </c>
      <c r="M4" s="19" t="s">
        <v>16</v>
      </c>
    </row>
    <row r="5" s="4" customFormat="true" ht="26" customHeight="true" spans="1:13">
      <c r="A5" s="28" t="s">
        <v>17</v>
      </c>
      <c r="B5" s="28"/>
      <c r="C5" s="28"/>
      <c r="D5" s="28"/>
      <c r="E5" s="28"/>
      <c r="F5" s="28"/>
      <c r="G5" s="20">
        <f t="shared" ref="G5:J5" si="0">G6+G11+G16+G19+G39+G42+G47</f>
        <v>9540.65</v>
      </c>
      <c r="H5" s="20">
        <f t="shared" si="0"/>
        <v>9540.65</v>
      </c>
      <c r="I5" s="20"/>
      <c r="J5" s="20">
        <f t="shared" si="0"/>
        <v>9540.65</v>
      </c>
      <c r="K5" s="27"/>
      <c r="L5" s="27"/>
      <c r="M5" s="27"/>
    </row>
    <row r="6" s="4" customFormat="true" ht="30" customHeight="true" spans="1:13">
      <c r="A6" s="29" t="s">
        <v>21</v>
      </c>
      <c r="B6" s="29"/>
      <c r="C6" s="29"/>
      <c r="D6" s="29"/>
      <c r="E6" s="29"/>
      <c r="F6" s="29"/>
      <c r="G6" s="20">
        <f>SUM(G7:G10)</f>
        <v>278.29</v>
      </c>
      <c r="H6" s="20">
        <f>SUM(H7:H10)</f>
        <v>278.29</v>
      </c>
      <c r="I6" s="20"/>
      <c r="J6" s="20">
        <f>SUM(J7:J10)</f>
        <v>278.29</v>
      </c>
      <c r="K6" s="48"/>
      <c r="L6" s="27"/>
      <c r="M6" s="27"/>
    </row>
    <row r="7" s="4" customFormat="true" ht="38" customHeight="true" spans="1:13">
      <c r="A7" s="11">
        <v>1</v>
      </c>
      <c r="B7" s="12" t="s">
        <v>47</v>
      </c>
      <c r="C7" s="12" t="s">
        <v>48</v>
      </c>
      <c r="D7" s="30" t="s">
        <v>49</v>
      </c>
      <c r="E7" s="13" t="s">
        <v>23</v>
      </c>
      <c r="F7" s="30" t="s">
        <v>29</v>
      </c>
      <c r="G7" s="39">
        <v>118.06</v>
      </c>
      <c r="H7" s="39">
        <v>118.06</v>
      </c>
      <c r="I7" s="40" t="s">
        <v>70</v>
      </c>
      <c r="J7" s="39">
        <v>118.06</v>
      </c>
      <c r="K7" s="26" t="s">
        <v>26</v>
      </c>
      <c r="L7" s="13" t="s">
        <v>154</v>
      </c>
      <c r="M7" s="54"/>
    </row>
    <row r="8" s="4" customFormat="true" ht="37" customHeight="true" spans="1:13">
      <c r="A8" s="11"/>
      <c r="B8" s="12"/>
      <c r="C8" s="12"/>
      <c r="D8" s="30"/>
      <c r="E8" s="13"/>
      <c r="F8" s="30"/>
      <c r="G8" s="39">
        <v>48</v>
      </c>
      <c r="H8" s="39">
        <v>48</v>
      </c>
      <c r="I8" s="40" t="s">
        <v>155</v>
      </c>
      <c r="J8" s="39">
        <v>48</v>
      </c>
      <c r="K8" s="26"/>
      <c r="L8" s="13"/>
      <c r="M8" s="54"/>
    </row>
    <row r="9" s="4" customFormat="true" ht="37" customHeight="true" spans="1:13">
      <c r="A9" s="11"/>
      <c r="B9" s="12"/>
      <c r="C9" s="12"/>
      <c r="D9" s="30"/>
      <c r="E9" s="13"/>
      <c r="F9" s="40" t="s">
        <v>50</v>
      </c>
      <c r="G9" s="39">
        <v>52.24</v>
      </c>
      <c r="H9" s="39">
        <v>52.24</v>
      </c>
      <c r="I9" s="40" t="s">
        <v>60</v>
      </c>
      <c r="J9" s="39">
        <v>52.24</v>
      </c>
      <c r="K9" s="26"/>
      <c r="L9" s="13"/>
      <c r="M9" s="54"/>
    </row>
    <row r="10" s="4" customFormat="true" ht="44" customHeight="true" spans="1:13">
      <c r="A10" s="11"/>
      <c r="B10" s="12"/>
      <c r="C10" s="12"/>
      <c r="D10" s="30"/>
      <c r="E10" s="13"/>
      <c r="F10" s="40"/>
      <c r="G10" s="39">
        <v>59.99</v>
      </c>
      <c r="H10" s="39">
        <v>59.99</v>
      </c>
      <c r="I10" s="40" t="s">
        <v>69</v>
      </c>
      <c r="J10" s="39">
        <v>59.99</v>
      </c>
      <c r="K10" s="26"/>
      <c r="L10" s="13"/>
      <c r="M10" s="54"/>
    </row>
    <row r="11" s="4" customFormat="true" ht="39" customHeight="true" spans="1:13">
      <c r="A11" s="28" t="s">
        <v>21</v>
      </c>
      <c r="B11" s="28"/>
      <c r="C11" s="28"/>
      <c r="D11" s="28"/>
      <c r="E11" s="28"/>
      <c r="F11" s="28"/>
      <c r="G11" s="20">
        <f>SUM(G12:G15)</f>
        <v>780</v>
      </c>
      <c r="H11" s="20">
        <f>SUM(H12:H15)</f>
        <v>780</v>
      </c>
      <c r="I11" s="20"/>
      <c r="J11" s="20">
        <f>SUM(J12:J15)</f>
        <v>780</v>
      </c>
      <c r="K11" s="49"/>
      <c r="L11" s="27"/>
      <c r="M11" s="27"/>
    </row>
    <row r="12" s="4" customFormat="true" ht="37" customHeight="true" spans="1:13">
      <c r="A12" s="11">
        <v>2</v>
      </c>
      <c r="B12" s="12" t="s">
        <v>32</v>
      </c>
      <c r="C12" s="12" t="s">
        <v>33</v>
      </c>
      <c r="D12" s="12" t="s">
        <v>34</v>
      </c>
      <c r="E12" s="13" t="s">
        <v>35</v>
      </c>
      <c r="F12" s="41" t="s">
        <v>112</v>
      </c>
      <c r="G12" s="39">
        <v>20</v>
      </c>
      <c r="H12" s="39">
        <v>20</v>
      </c>
      <c r="I12" s="42" t="s">
        <v>113</v>
      </c>
      <c r="J12" s="39">
        <v>20</v>
      </c>
      <c r="K12" s="58" t="s">
        <v>31</v>
      </c>
      <c r="L12" s="13" t="s">
        <v>154</v>
      </c>
      <c r="M12" s="30"/>
    </row>
    <row r="13" s="4" customFormat="true" ht="37" customHeight="true" spans="1:13">
      <c r="A13" s="11"/>
      <c r="B13" s="12"/>
      <c r="C13" s="12"/>
      <c r="D13" s="12"/>
      <c r="E13" s="13"/>
      <c r="F13" s="40" t="s">
        <v>109</v>
      </c>
      <c r="G13" s="39">
        <v>750</v>
      </c>
      <c r="H13" s="39">
        <v>750</v>
      </c>
      <c r="I13" s="42" t="s">
        <v>156</v>
      </c>
      <c r="J13" s="39">
        <v>750</v>
      </c>
      <c r="K13" s="58" t="s">
        <v>111</v>
      </c>
      <c r="L13" s="13"/>
      <c r="M13" s="30"/>
    </row>
    <row r="14" s="4" customFormat="true" ht="37" customHeight="true" spans="1:13">
      <c r="A14" s="11"/>
      <c r="B14" s="12"/>
      <c r="C14" s="12"/>
      <c r="D14" s="12"/>
      <c r="E14" s="13"/>
      <c r="F14" s="40"/>
      <c r="G14" s="39">
        <v>9.08</v>
      </c>
      <c r="H14" s="39">
        <v>9.08</v>
      </c>
      <c r="I14" s="42" t="s">
        <v>110</v>
      </c>
      <c r="J14" s="39">
        <f>66.59-57.51</f>
        <v>9.08000000000001</v>
      </c>
      <c r="K14" s="58"/>
      <c r="L14" s="13"/>
      <c r="M14" s="30"/>
    </row>
    <row r="15" s="4" customFormat="true" ht="44" customHeight="true" spans="1:13">
      <c r="A15" s="11"/>
      <c r="B15" s="12"/>
      <c r="C15" s="12"/>
      <c r="D15" s="12"/>
      <c r="E15" s="13"/>
      <c r="F15" s="42" t="s">
        <v>50</v>
      </c>
      <c r="G15" s="39">
        <v>0.92</v>
      </c>
      <c r="H15" s="39">
        <v>0.92</v>
      </c>
      <c r="I15" s="42" t="s">
        <v>60</v>
      </c>
      <c r="J15" s="39">
        <v>0.92</v>
      </c>
      <c r="K15" s="25" t="s">
        <v>26</v>
      </c>
      <c r="L15" s="13"/>
      <c r="M15" s="30"/>
    </row>
    <row r="16" s="4" customFormat="true" ht="41" customHeight="true" spans="1:13">
      <c r="A16" s="31"/>
      <c r="B16" s="32"/>
      <c r="C16" s="32"/>
      <c r="D16" s="19" t="s">
        <v>21</v>
      </c>
      <c r="E16" s="19"/>
      <c r="F16" s="19"/>
      <c r="G16" s="20">
        <f>SUM(G17:G18)</f>
        <v>1688</v>
      </c>
      <c r="H16" s="20">
        <f>SUM(H17:H18)</f>
        <v>1688</v>
      </c>
      <c r="I16" s="20"/>
      <c r="J16" s="20">
        <f>SUM(J17:J18)</f>
        <v>1688</v>
      </c>
      <c r="K16" s="27"/>
      <c r="L16" s="27"/>
      <c r="M16" s="27"/>
    </row>
    <row r="17" s="4" customFormat="true" ht="48" customHeight="true" spans="1:13">
      <c r="A17" s="11"/>
      <c r="B17" s="21"/>
      <c r="C17" s="21"/>
      <c r="D17" s="21"/>
      <c r="E17" s="47"/>
      <c r="F17" s="12"/>
      <c r="G17" s="22">
        <f>892.01-14.01</f>
        <v>878</v>
      </c>
      <c r="H17" s="22">
        <f>892.01-14.01</f>
        <v>878</v>
      </c>
      <c r="I17" s="24" t="s">
        <v>69</v>
      </c>
      <c r="J17" s="22">
        <f>892.01-14.01</f>
        <v>878</v>
      </c>
      <c r="K17" s="26"/>
      <c r="L17" s="13"/>
      <c r="M17" s="27"/>
    </row>
    <row r="18" s="4" customFormat="true" ht="46" customHeight="true" spans="1:13">
      <c r="A18" s="11"/>
      <c r="B18" s="21"/>
      <c r="C18" s="21"/>
      <c r="D18" s="21"/>
      <c r="E18" s="47"/>
      <c r="F18" s="12"/>
      <c r="G18" s="22">
        <v>810</v>
      </c>
      <c r="H18" s="22">
        <v>810</v>
      </c>
      <c r="I18" s="24" t="s">
        <v>71</v>
      </c>
      <c r="J18" s="22">
        <v>810</v>
      </c>
      <c r="K18" s="26"/>
      <c r="L18" s="13"/>
      <c r="M18" s="27"/>
    </row>
    <row r="19" s="4" customFormat="true" ht="32" hidden="true" customHeight="true" spans="1:13">
      <c r="A19" s="10" t="s">
        <v>21</v>
      </c>
      <c r="B19" s="10"/>
      <c r="C19" s="10"/>
      <c r="D19" s="10"/>
      <c r="E19" s="10"/>
      <c r="F19" s="10"/>
      <c r="G19" s="20">
        <v>0</v>
      </c>
      <c r="H19" s="20">
        <v>0</v>
      </c>
      <c r="I19" s="24"/>
      <c r="J19" s="20">
        <f>SUM(J20:J38)</f>
        <v>0</v>
      </c>
      <c r="K19" s="25"/>
      <c r="L19" s="27"/>
      <c r="M19" s="27"/>
    </row>
    <row r="20" s="4" customFormat="true" ht="27" hidden="true" spans="1:13">
      <c r="A20" s="11">
        <v>4</v>
      </c>
      <c r="B20" s="37" t="s">
        <v>54</v>
      </c>
      <c r="C20" s="37" t="s">
        <v>55</v>
      </c>
      <c r="D20" s="37" t="s">
        <v>28</v>
      </c>
      <c r="E20" s="21" t="s">
        <v>157</v>
      </c>
      <c r="F20" s="21" t="s">
        <v>129</v>
      </c>
      <c r="G20" s="22">
        <v>210</v>
      </c>
      <c r="H20" s="22">
        <v>210</v>
      </c>
      <c r="I20" s="24" t="s">
        <v>130</v>
      </c>
      <c r="J20" s="22">
        <f>210-210</f>
        <v>0</v>
      </c>
      <c r="K20" s="26" t="s">
        <v>31</v>
      </c>
      <c r="L20" s="13" t="s">
        <v>154</v>
      </c>
      <c r="M20" s="40"/>
    </row>
    <row r="21" s="4" customFormat="true" ht="27" hidden="true" spans="1:13">
      <c r="A21" s="11"/>
      <c r="B21" s="37"/>
      <c r="C21" s="37"/>
      <c r="D21" s="37"/>
      <c r="E21" s="21" t="s">
        <v>157</v>
      </c>
      <c r="F21" s="21" t="s">
        <v>84</v>
      </c>
      <c r="G21" s="22">
        <v>17.55</v>
      </c>
      <c r="H21" s="22">
        <v>17.55</v>
      </c>
      <c r="I21" s="24" t="s">
        <v>121</v>
      </c>
      <c r="J21" s="22">
        <f>17.55-17.55</f>
        <v>0</v>
      </c>
      <c r="K21" s="26"/>
      <c r="L21" s="13"/>
      <c r="M21" s="40"/>
    </row>
    <row r="22" s="4" customFormat="true" ht="27" hidden="true" spans="1:13">
      <c r="A22" s="11"/>
      <c r="B22" s="37"/>
      <c r="C22" s="37"/>
      <c r="D22" s="37"/>
      <c r="E22" s="21" t="s">
        <v>157</v>
      </c>
      <c r="F22" s="21" t="s">
        <v>89</v>
      </c>
      <c r="G22" s="22">
        <v>380</v>
      </c>
      <c r="H22" s="22">
        <v>380</v>
      </c>
      <c r="I22" s="24" t="s">
        <v>132</v>
      </c>
      <c r="J22" s="22">
        <f>380-380</f>
        <v>0</v>
      </c>
      <c r="K22" s="26"/>
      <c r="L22" s="13"/>
      <c r="M22" s="40"/>
    </row>
    <row r="23" s="4" customFormat="true" ht="27" hidden="true" spans="1:13">
      <c r="A23" s="11"/>
      <c r="B23" s="37"/>
      <c r="C23" s="37"/>
      <c r="D23" s="37"/>
      <c r="E23" s="21" t="s">
        <v>158</v>
      </c>
      <c r="F23" s="21" t="s">
        <v>116</v>
      </c>
      <c r="G23" s="22">
        <v>520</v>
      </c>
      <c r="H23" s="22">
        <v>520</v>
      </c>
      <c r="I23" s="24" t="s">
        <v>117</v>
      </c>
      <c r="J23" s="22">
        <f>520-128-175-217</f>
        <v>0</v>
      </c>
      <c r="K23" s="26"/>
      <c r="L23" s="13"/>
      <c r="M23" s="40"/>
    </row>
    <row r="24" s="4" customFormat="true" ht="27" hidden="true" spans="1:13">
      <c r="A24" s="11"/>
      <c r="B24" s="37"/>
      <c r="C24" s="37"/>
      <c r="D24" s="37"/>
      <c r="E24" s="21" t="s">
        <v>157</v>
      </c>
      <c r="F24" s="21" t="s">
        <v>91</v>
      </c>
      <c r="G24" s="22">
        <v>130.45</v>
      </c>
      <c r="H24" s="22">
        <v>130.45</v>
      </c>
      <c r="I24" s="24" t="s">
        <v>131</v>
      </c>
      <c r="J24" s="22">
        <f>130.45-130.45</f>
        <v>0</v>
      </c>
      <c r="K24" s="26"/>
      <c r="L24" s="13"/>
      <c r="M24" s="40"/>
    </row>
    <row r="25" s="4" customFormat="true" ht="27" hidden="true" spans="1:13">
      <c r="A25" s="11"/>
      <c r="B25" s="37"/>
      <c r="C25" s="37"/>
      <c r="D25" s="37"/>
      <c r="E25" s="21" t="s">
        <v>159</v>
      </c>
      <c r="F25" s="21" t="s">
        <v>147</v>
      </c>
      <c r="G25" s="22">
        <v>20</v>
      </c>
      <c r="H25" s="22">
        <v>20</v>
      </c>
      <c r="I25" s="24" t="s">
        <v>148</v>
      </c>
      <c r="J25" s="22">
        <f>20-20</f>
        <v>0</v>
      </c>
      <c r="K25" s="26"/>
      <c r="L25" s="13"/>
      <c r="M25" s="40"/>
    </row>
    <row r="26" s="4" customFormat="true" ht="14.25" hidden="true" spans="1:13">
      <c r="A26" s="11"/>
      <c r="B26" s="37"/>
      <c r="C26" s="37"/>
      <c r="D26" s="37"/>
      <c r="E26" s="21" t="s">
        <v>157</v>
      </c>
      <c r="F26" s="21" t="s">
        <v>29</v>
      </c>
      <c r="G26" s="22">
        <v>63</v>
      </c>
      <c r="H26" s="22">
        <v>63</v>
      </c>
      <c r="I26" s="24" t="s">
        <v>133</v>
      </c>
      <c r="J26" s="22">
        <f>63-63</f>
        <v>0</v>
      </c>
      <c r="K26" s="26"/>
      <c r="L26" s="13"/>
      <c r="M26" s="40"/>
    </row>
    <row r="27" s="4" customFormat="true" ht="14.25" hidden="true" spans="1:13">
      <c r="A27" s="11"/>
      <c r="B27" s="37"/>
      <c r="C27" s="37"/>
      <c r="D27" s="37"/>
      <c r="E27" s="21" t="s">
        <v>157</v>
      </c>
      <c r="F27" s="21" t="s">
        <v>29</v>
      </c>
      <c r="G27" s="22">
        <v>647.72</v>
      </c>
      <c r="H27" s="22">
        <v>647.72</v>
      </c>
      <c r="I27" s="24" t="s">
        <v>124</v>
      </c>
      <c r="J27" s="22">
        <f>647.72-647.72</f>
        <v>0</v>
      </c>
      <c r="K27" s="26"/>
      <c r="L27" s="13"/>
      <c r="M27" s="40"/>
    </row>
    <row r="28" s="4" customFormat="true" ht="14.25" hidden="true" spans="1:13">
      <c r="A28" s="11"/>
      <c r="B28" s="37"/>
      <c r="C28" s="37"/>
      <c r="D28" s="37"/>
      <c r="E28" s="21" t="s">
        <v>157</v>
      </c>
      <c r="F28" s="21" t="s">
        <v>29</v>
      </c>
      <c r="G28" s="22">
        <v>334.97</v>
      </c>
      <c r="H28" s="22">
        <v>334.97</v>
      </c>
      <c r="I28" s="24" t="s">
        <v>125</v>
      </c>
      <c r="J28" s="22">
        <f>334.97-334.97</f>
        <v>0</v>
      </c>
      <c r="K28" s="26"/>
      <c r="L28" s="13"/>
      <c r="M28" s="40"/>
    </row>
    <row r="29" s="4" customFormat="true" ht="14.25" hidden="true" spans="1:13">
      <c r="A29" s="11"/>
      <c r="B29" s="37"/>
      <c r="C29" s="37"/>
      <c r="D29" s="37"/>
      <c r="E29" s="21" t="s">
        <v>157</v>
      </c>
      <c r="F29" s="21" t="s">
        <v>29</v>
      </c>
      <c r="G29" s="22">
        <v>155</v>
      </c>
      <c r="H29" s="22">
        <v>155</v>
      </c>
      <c r="I29" s="24" t="s">
        <v>120</v>
      </c>
      <c r="J29" s="22">
        <f>155-155</f>
        <v>0</v>
      </c>
      <c r="K29" s="26"/>
      <c r="L29" s="13"/>
      <c r="M29" s="40"/>
    </row>
    <row r="30" s="4" customFormat="true" ht="14.25" hidden="true" spans="1:13">
      <c r="A30" s="11"/>
      <c r="B30" s="37"/>
      <c r="C30" s="37"/>
      <c r="D30" s="37"/>
      <c r="E30" s="21" t="s">
        <v>157</v>
      </c>
      <c r="F30" s="21" t="s">
        <v>29</v>
      </c>
      <c r="G30" s="22">
        <v>20.5</v>
      </c>
      <c r="H30" s="22">
        <v>20.5</v>
      </c>
      <c r="I30" s="24" t="s">
        <v>122</v>
      </c>
      <c r="J30" s="22">
        <f>20.5-20.5</f>
        <v>0</v>
      </c>
      <c r="K30" s="26"/>
      <c r="L30" s="13"/>
      <c r="M30" s="40"/>
    </row>
    <row r="31" s="4" customFormat="true" ht="14.25" hidden="true" spans="1:13">
      <c r="A31" s="11"/>
      <c r="B31" s="37"/>
      <c r="C31" s="37"/>
      <c r="D31" s="37"/>
      <c r="E31" s="21" t="s">
        <v>157</v>
      </c>
      <c r="F31" s="21" t="s">
        <v>29</v>
      </c>
      <c r="G31" s="22">
        <f>7.7</f>
        <v>7.7</v>
      </c>
      <c r="H31" s="22">
        <f>7.7</f>
        <v>7.7</v>
      </c>
      <c r="I31" s="24" t="s">
        <v>140</v>
      </c>
      <c r="J31" s="22">
        <f>7.7-7.5-0.2</f>
        <v>0</v>
      </c>
      <c r="K31" s="26"/>
      <c r="L31" s="13"/>
      <c r="M31" s="40"/>
    </row>
    <row r="32" s="4" customFormat="true" ht="14.25" hidden="true" spans="1:13">
      <c r="A32" s="11"/>
      <c r="B32" s="37"/>
      <c r="C32" s="37"/>
      <c r="D32" s="37"/>
      <c r="E32" s="21" t="s">
        <v>157</v>
      </c>
      <c r="F32" s="21" t="s">
        <v>29</v>
      </c>
      <c r="G32" s="22">
        <v>820.85</v>
      </c>
      <c r="H32" s="22">
        <v>820.85</v>
      </c>
      <c r="I32" s="24" t="s">
        <v>136</v>
      </c>
      <c r="J32" s="22">
        <f>820.85-820.85</f>
        <v>0</v>
      </c>
      <c r="K32" s="26"/>
      <c r="L32" s="13"/>
      <c r="M32" s="40"/>
    </row>
    <row r="33" s="4" customFormat="true" ht="14.25" hidden="true" spans="1:13">
      <c r="A33" s="11"/>
      <c r="B33" s="37"/>
      <c r="C33" s="37"/>
      <c r="D33" s="37"/>
      <c r="E33" s="21" t="s">
        <v>157</v>
      </c>
      <c r="F33" s="21" t="s">
        <v>29</v>
      </c>
      <c r="G33" s="22">
        <v>143.89</v>
      </c>
      <c r="H33" s="22">
        <v>143.89</v>
      </c>
      <c r="I33" s="24" t="s">
        <v>30</v>
      </c>
      <c r="J33" s="22">
        <f>143.89-104.81-39.08</f>
        <v>0</v>
      </c>
      <c r="K33" s="26"/>
      <c r="L33" s="13"/>
      <c r="M33" s="40"/>
    </row>
    <row r="34" s="4" customFormat="true" ht="28.5" hidden="true" spans="1:13">
      <c r="A34" s="11"/>
      <c r="B34" s="37"/>
      <c r="C34" s="37"/>
      <c r="D34" s="37"/>
      <c r="E34" s="21" t="s">
        <v>157</v>
      </c>
      <c r="F34" s="21" t="s">
        <v>109</v>
      </c>
      <c r="G34" s="22">
        <v>28.8</v>
      </c>
      <c r="H34" s="22">
        <v>28.8</v>
      </c>
      <c r="I34" s="24" t="s">
        <v>127</v>
      </c>
      <c r="J34" s="22">
        <f>28.8-8.55-1.77-13.72-4.56-0.2</f>
        <v>0</v>
      </c>
      <c r="K34" s="26" t="s">
        <v>111</v>
      </c>
      <c r="L34" s="13"/>
      <c r="M34" s="40"/>
    </row>
    <row r="35" s="4" customFormat="true" ht="28.5" hidden="true" spans="1:13">
      <c r="A35" s="11"/>
      <c r="B35" s="37"/>
      <c r="C35" s="37"/>
      <c r="D35" s="37"/>
      <c r="E35" s="21" t="s">
        <v>157</v>
      </c>
      <c r="F35" s="21" t="s">
        <v>109</v>
      </c>
      <c r="G35" s="22">
        <v>531.5</v>
      </c>
      <c r="H35" s="22">
        <v>531.5</v>
      </c>
      <c r="I35" s="24" t="s">
        <v>110</v>
      </c>
      <c r="J35" s="22">
        <f>531.5-112.31-6.02-35.44-149.8-227.93</f>
        <v>0</v>
      </c>
      <c r="K35" s="26"/>
      <c r="L35" s="13"/>
      <c r="M35" s="40"/>
    </row>
    <row r="36" s="4" customFormat="true" ht="28.5" hidden="true" spans="1:13">
      <c r="A36" s="11"/>
      <c r="B36" s="37"/>
      <c r="C36" s="37"/>
      <c r="D36" s="37"/>
      <c r="E36" s="21" t="s">
        <v>159</v>
      </c>
      <c r="F36" s="21" t="s">
        <v>109</v>
      </c>
      <c r="G36" s="22">
        <v>33.91</v>
      </c>
      <c r="H36" s="22">
        <v>33.91</v>
      </c>
      <c r="I36" s="24" t="s">
        <v>110</v>
      </c>
      <c r="J36" s="22">
        <f>33.91-33.91</f>
        <v>0</v>
      </c>
      <c r="K36" s="26"/>
      <c r="L36" s="13"/>
      <c r="M36" s="40"/>
    </row>
    <row r="37" s="4" customFormat="true" ht="28.5" hidden="true" spans="1:13">
      <c r="A37" s="11"/>
      <c r="B37" s="37"/>
      <c r="C37" s="37"/>
      <c r="D37" s="37"/>
      <c r="E37" s="21" t="s">
        <v>158</v>
      </c>
      <c r="F37" s="21" t="s">
        <v>109</v>
      </c>
      <c r="G37" s="22">
        <v>168</v>
      </c>
      <c r="H37" s="22">
        <v>168</v>
      </c>
      <c r="I37" s="24" t="s">
        <v>110</v>
      </c>
      <c r="J37" s="22">
        <f>168-168</f>
        <v>0</v>
      </c>
      <c r="K37" s="26"/>
      <c r="L37" s="13"/>
      <c r="M37" s="40"/>
    </row>
    <row r="38" s="4" customFormat="true" ht="28.5" hidden="true" spans="1:13">
      <c r="A38" s="11"/>
      <c r="B38" s="37"/>
      <c r="C38" s="37"/>
      <c r="D38" s="37"/>
      <c r="E38" s="21" t="s">
        <v>157</v>
      </c>
      <c r="F38" s="21" t="s">
        <v>50</v>
      </c>
      <c r="G38" s="22">
        <v>228.25</v>
      </c>
      <c r="H38" s="22">
        <v>228.25</v>
      </c>
      <c r="I38" s="24" t="s">
        <v>59</v>
      </c>
      <c r="J38" s="22">
        <f>228.25-228.25</f>
        <v>0</v>
      </c>
      <c r="K38" s="25" t="s">
        <v>26</v>
      </c>
      <c r="L38" s="13"/>
      <c r="M38" s="40"/>
    </row>
    <row r="39" s="4" customFormat="true" ht="32" hidden="true" customHeight="true" spans="1:13">
      <c r="A39" s="38" t="s">
        <v>21</v>
      </c>
      <c r="B39" s="38"/>
      <c r="C39" s="38"/>
      <c r="D39" s="38"/>
      <c r="E39" s="38"/>
      <c r="F39" s="38"/>
      <c r="G39" s="20">
        <v>0</v>
      </c>
      <c r="H39" s="20">
        <v>0</v>
      </c>
      <c r="I39" s="24"/>
      <c r="J39" s="20">
        <f>SUM(J40:J41)</f>
        <v>0</v>
      </c>
      <c r="K39" s="25"/>
      <c r="L39" s="13"/>
      <c r="M39" s="40"/>
    </row>
    <row r="40" s="4" customFormat="true" ht="25" hidden="true" customHeight="true" spans="1:13">
      <c r="A40" s="11">
        <v>5</v>
      </c>
      <c r="B40" s="21" t="s">
        <v>61</v>
      </c>
      <c r="C40" s="12" t="s">
        <v>62</v>
      </c>
      <c r="D40" s="21" t="s">
        <v>63</v>
      </c>
      <c r="E40" s="47" t="s">
        <v>23</v>
      </c>
      <c r="F40" s="21" t="s">
        <v>50</v>
      </c>
      <c r="G40" s="22">
        <v>0.54</v>
      </c>
      <c r="H40" s="22">
        <v>0.54</v>
      </c>
      <c r="I40" s="24" t="s">
        <v>60</v>
      </c>
      <c r="J40" s="22">
        <f>0.54-0.54</f>
        <v>0</v>
      </c>
      <c r="K40" s="26" t="s">
        <v>26</v>
      </c>
      <c r="L40" s="13" t="s">
        <v>160</v>
      </c>
      <c r="M40" s="27"/>
    </row>
    <row r="41" s="4" customFormat="true" ht="25" hidden="true" customHeight="true" spans="1:13">
      <c r="A41" s="11"/>
      <c r="B41" s="21"/>
      <c r="C41" s="12"/>
      <c r="D41" s="21"/>
      <c r="E41" s="47"/>
      <c r="F41" s="21"/>
      <c r="G41" s="22">
        <v>24.37</v>
      </c>
      <c r="H41" s="22">
        <v>24.37</v>
      </c>
      <c r="I41" s="24" t="s">
        <v>69</v>
      </c>
      <c r="J41" s="22">
        <f>24.37-24.37</f>
        <v>0</v>
      </c>
      <c r="K41" s="26"/>
      <c r="L41" s="13"/>
      <c r="M41" s="27"/>
    </row>
    <row r="42" s="4" customFormat="true" ht="50" customHeight="true" spans="1:13">
      <c r="A42" s="10" t="s">
        <v>21</v>
      </c>
      <c r="B42" s="10"/>
      <c r="C42" s="10"/>
      <c r="D42" s="10"/>
      <c r="E42" s="10"/>
      <c r="F42" s="10"/>
      <c r="G42" s="20">
        <f>SUM(G43:G46)</f>
        <v>2762</v>
      </c>
      <c r="H42" s="20">
        <f>SUM(H43:H46)</f>
        <v>2762</v>
      </c>
      <c r="I42" s="24"/>
      <c r="J42" s="20">
        <f>SUM(J43:J46)</f>
        <v>2762</v>
      </c>
      <c r="K42" s="25"/>
      <c r="L42" s="13"/>
      <c r="M42" s="27"/>
    </row>
    <row r="43" s="4" customFormat="true" ht="40" customHeight="true" spans="1:13">
      <c r="A43" s="11">
        <v>4</v>
      </c>
      <c r="B43" s="21" t="s">
        <v>19</v>
      </c>
      <c r="C43" s="12" t="s">
        <v>20</v>
      </c>
      <c r="D43" s="12" t="s">
        <v>28</v>
      </c>
      <c r="E43" s="21" t="s">
        <v>157</v>
      </c>
      <c r="F43" s="21" t="s">
        <v>84</v>
      </c>
      <c r="G43" s="22">
        <v>1382.45</v>
      </c>
      <c r="H43" s="22">
        <v>1382.45</v>
      </c>
      <c r="I43" s="24" t="s">
        <v>121</v>
      </c>
      <c r="J43" s="22">
        <v>1382.45</v>
      </c>
      <c r="K43" s="26" t="s">
        <v>31</v>
      </c>
      <c r="L43" s="13" t="s">
        <v>154</v>
      </c>
      <c r="M43" s="27"/>
    </row>
    <row r="44" s="4" customFormat="true" ht="36" customHeight="true" spans="1:13">
      <c r="A44" s="11"/>
      <c r="B44" s="21"/>
      <c r="C44" s="12"/>
      <c r="D44" s="12"/>
      <c r="E44" s="21" t="s">
        <v>158</v>
      </c>
      <c r="F44" s="21" t="s">
        <v>116</v>
      </c>
      <c r="G44" s="22">
        <v>380</v>
      </c>
      <c r="H44" s="22">
        <v>380</v>
      </c>
      <c r="I44" s="24" t="s">
        <v>117</v>
      </c>
      <c r="J44" s="22">
        <v>380</v>
      </c>
      <c r="K44" s="26"/>
      <c r="L44" s="13" t="s">
        <v>154</v>
      </c>
      <c r="M44" s="27"/>
    </row>
    <row r="45" s="4" customFormat="true" ht="29" customHeight="true" spans="1:13">
      <c r="A45" s="11"/>
      <c r="B45" s="21"/>
      <c r="C45" s="12"/>
      <c r="D45" s="12"/>
      <c r="E45" s="21" t="s">
        <v>157</v>
      </c>
      <c r="F45" s="21" t="s">
        <v>91</v>
      </c>
      <c r="G45" s="22">
        <v>699.55</v>
      </c>
      <c r="H45" s="22">
        <v>699.55</v>
      </c>
      <c r="I45" s="24" t="s">
        <v>131</v>
      </c>
      <c r="J45" s="22">
        <v>699.55</v>
      </c>
      <c r="K45" s="26"/>
      <c r="L45" s="13" t="s">
        <v>154</v>
      </c>
      <c r="M45" s="27"/>
    </row>
    <row r="46" s="4" customFormat="true" ht="34" customHeight="true" spans="1:13">
      <c r="A46" s="11"/>
      <c r="B46" s="21"/>
      <c r="C46" s="12"/>
      <c r="D46" s="12"/>
      <c r="E46" s="21" t="s">
        <v>159</v>
      </c>
      <c r="F46" s="21" t="s">
        <v>147</v>
      </c>
      <c r="G46" s="22">
        <v>300</v>
      </c>
      <c r="H46" s="22">
        <v>300</v>
      </c>
      <c r="I46" s="24" t="s">
        <v>148</v>
      </c>
      <c r="J46" s="22">
        <v>300</v>
      </c>
      <c r="K46" s="26"/>
      <c r="L46" s="13" t="s">
        <v>154</v>
      </c>
      <c r="M46" s="27"/>
    </row>
    <row r="47" s="4" customFormat="true" ht="26" customHeight="true" spans="1:13">
      <c r="A47" s="10" t="s">
        <v>21</v>
      </c>
      <c r="B47" s="10"/>
      <c r="C47" s="10"/>
      <c r="D47" s="10"/>
      <c r="E47" s="10"/>
      <c r="F47" s="10"/>
      <c r="G47" s="20">
        <f t="shared" ref="G47:J47" si="1">SUM(G48:G63)</f>
        <v>4032.36</v>
      </c>
      <c r="H47" s="20">
        <f t="shared" si="1"/>
        <v>4032.36</v>
      </c>
      <c r="I47" s="24"/>
      <c r="J47" s="20">
        <f t="shared" si="1"/>
        <v>4032.36</v>
      </c>
      <c r="K47" s="25"/>
      <c r="L47" s="13"/>
      <c r="M47" s="27"/>
    </row>
    <row r="48" s="4" customFormat="true" ht="23" customHeight="true" spans="1:13">
      <c r="A48" s="11">
        <v>5</v>
      </c>
      <c r="B48" s="12" t="s">
        <v>161</v>
      </c>
      <c r="C48" s="12" t="s">
        <v>162</v>
      </c>
      <c r="D48" s="13" t="s">
        <v>163</v>
      </c>
      <c r="E48" s="21" t="s">
        <v>164</v>
      </c>
      <c r="F48" s="21" t="s">
        <v>82</v>
      </c>
      <c r="G48" s="22">
        <v>140</v>
      </c>
      <c r="H48" s="22">
        <v>140</v>
      </c>
      <c r="I48" s="24" t="s">
        <v>142</v>
      </c>
      <c r="J48" s="22">
        <v>140</v>
      </c>
      <c r="K48" s="26" t="s">
        <v>26</v>
      </c>
      <c r="L48" s="13"/>
      <c r="M48" s="27"/>
    </row>
    <row r="49" s="4" customFormat="true" ht="23" customHeight="true" spans="1:13">
      <c r="A49" s="11"/>
      <c r="B49" s="12"/>
      <c r="C49" s="12"/>
      <c r="D49" s="13"/>
      <c r="E49" s="21"/>
      <c r="F49" s="21" t="s">
        <v>83</v>
      </c>
      <c r="G49" s="22">
        <v>140</v>
      </c>
      <c r="H49" s="22">
        <v>140</v>
      </c>
      <c r="I49" s="24" t="s">
        <v>142</v>
      </c>
      <c r="J49" s="22">
        <v>140</v>
      </c>
      <c r="K49" s="26"/>
      <c r="L49" s="13"/>
      <c r="M49" s="27"/>
    </row>
    <row r="50" s="4" customFormat="true" ht="23" customHeight="true" spans="1:13">
      <c r="A50" s="11"/>
      <c r="B50" s="12"/>
      <c r="C50" s="12"/>
      <c r="D50" s="13"/>
      <c r="E50" s="21"/>
      <c r="F50" s="21" t="s">
        <v>84</v>
      </c>
      <c r="G50" s="22">
        <v>140</v>
      </c>
      <c r="H50" s="22">
        <v>140</v>
      </c>
      <c r="I50" s="24" t="s">
        <v>142</v>
      </c>
      <c r="J50" s="22">
        <v>140</v>
      </c>
      <c r="K50" s="26"/>
      <c r="L50" s="13"/>
      <c r="M50" s="27"/>
    </row>
    <row r="51" s="4" customFormat="true" ht="23" customHeight="true" spans="1:13">
      <c r="A51" s="11"/>
      <c r="B51" s="12"/>
      <c r="C51" s="12"/>
      <c r="D51" s="13"/>
      <c r="E51" s="21"/>
      <c r="F51" s="21" t="s">
        <v>85</v>
      </c>
      <c r="G51" s="22">
        <v>140</v>
      </c>
      <c r="H51" s="22">
        <v>140</v>
      </c>
      <c r="I51" s="24" t="s">
        <v>142</v>
      </c>
      <c r="J51" s="22">
        <v>140</v>
      </c>
      <c r="K51" s="26"/>
      <c r="L51" s="13"/>
      <c r="M51" s="27"/>
    </row>
    <row r="52" s="4" customFormat="true" ht="23" customHeight="true" spans="1:13">
      <c r="A52" s="11"/>
      <c r="B52" s="12"/>
      <c r="C52" s="12"/>
      <c r="D52" s="13"/>
      <c r="E52" s="21"/>
      <c r="F52" s="21" t="s">
        <v>86</v>
      </c>
      <c r="G52" s="22">
        <v>140</v>
      </c>
      <c r="H52" s="22">
        <v>140</v>
      </c>
      <c r="I52" s="24" t="s">
        <v>142</v>
      </c>
      <c r="J52" s="22">
        <v>140</v>
      </c>
      <c r="K52" s="26"/>
      <c r="L52" s="13"/>
      <c r="M52" s="27"/>
    </row>
    <row r="53" s="4" customFormat="true" ht="23" customHeight="true" spans="1:13">
      <c r="A53" s="11"/>
      <c r="B53" s="12"/>
      <c r="C53" s="12"/>
      <c r="D53" s="13"/>
      <c r="E53" s="21"/>
      <c r="F53" s="21" t="s">
        <v>87</v>
      </c>
      <c r="G53" s="22">
        <v>140</v>
      </c>
      <c r="H53" s="22">
        <v>140</v>
      </c>
      <c r="I53" s="24" t="s">
        <v>142</v>
      </c>
      <c r="J53" s="22">
        <v>140</v>
      </c>
      <c r="K53" s="26"/>
      <c r="L53" s="13"/>
      <c r="M53" s="27"/>
    </row>
    <row r="54" s="4" customFormat="true" ht="23" customHeight="true" spans="1:13">
      <c r="A54" s="11"/>
      <c r="B54" s="12"/>
      <c r="C54" s="12"/>
      <c r="D54" s="13"/>
      <c r="E54" s="21"/>
      <c r="F54" s="21" t="s">
        <v>88</v>
      </c>
      <c r="G54" s="22">
        <v>140</v>
      </c>
      <c r="H54" s="22">
        <v>140</v>
      </c>
      <c r="I54" s="24" t="s">
        <v>142</v>
      </c>
      <c r="J54" s="22">
        <v>140</v>
      </c>
      <c r="K54" s="26"/>
      <c r="L54" s="13"/>
      <c r="M54" s="27"/>
    </row>
    <row r="55" s="4" customFormat="true" ht="23" customHeight="true" spans="1:13">
      <c r="A55" s="11"/>
      <c r="B55" s="12"/>
      <c r="C55" s="12"/>
      <c r="D55" s="13"/>
      <c r="E55" s="21"/>
      <c r="F55" s="21" t="s">
        <v>24</v>
      </c>
      <c r="G55" s="22">
        <v>140</v>
      </c>
      <c r="H55" s="22">
        <v>140</v>
      </c>
      <c r="I55" s="24" t="s">
        <v>142</v>
      </c>
      <c r="J55" s="22">
        <v>140</v>
      </c>
      <c r="K55" s="26"/>
      <c r="L55" s="13"/>
      <c r="M55" s="27"/>
    </row>
    <row r="56" s="4" customFormat="true" ht="23" customHeight="true" spans="1:13">
      <c r="A56" s="11"/>
      <c r="B56" s="12"/>
      <c r="C56" s="12"/>
      <c r="D56" s="13"/>
      <c r="E56" s="21"/>
      <c r="F56" s="21" t="s">
        <v>89</v>
      </c>
      <c r="G56" s="22">
        <v>140</v>
      </c>
      <c r="H56" s="22">
        <v>140</v>
      </c>
      <c r="I56" s="24" t="s">
        <v>142</v>
      </c>
      <c r="J56" s="22">
        <v>140</v>
      </c>
      <c r="K56" s="26"/>
      <c r="L56" s="13"/>
      <c r="M56" s="27"/>
    </row>
    <row r="57" s="4" customFormat="true" ht="23" customHeight="true" spans="1:13">
      <c r="A57" s="11"/>
      <c r="B57" s="12"/>
      <c r="C57" s="12"/>
      <c r="D57" s="13"/>
      <c r="E57" s="21"/>
      <c r="F57" s="21" t="s">
        <v>90</v>
      </c>
      <c r="G57" s="22">
        <v>140</v>
      </c>
      <c r="H57" s="22">
        <v>140</v>
      </c>
      <c r="I57" s="24" t="s">
        <v>142</v>
      </c>
      <c r="J57" s="22">
        <v>140</v>
      </c>
      <c r="K57" s="26"/>
      <c r="L57" s="13"/>
      <c r="M57" s="27"/>
    </row>
    <row r="58" s="4" customFormat="true" ht="23" customHeight="true" spans="1:13">
      <c r="A58" s="11"/>
      <c r="B58" s="12"/>
      <c r="C58" s="12"/>
      <c r="D58" s="13"/>
      <c r="E58" s="21"/>
      <c r="F58" s="21" t="s">
        <v>91</v>
      </c>
      <c r="G58" s="22">
        <v>140</v>
      </c>
      <c r="H58" s="22">
        <v>140</v>
      </c>
      <c r="I58" s="24" t="s">
        <v>142</v>
      </c>
      <c r="J58" s="22">
        <v>140</v>
      </c>
      <c r="K58" s="26"/>
      <c r="L58" s="13"/>
      <c r="M58" s="27"/>
    </row>
    <row r="59" s="4" customFormat="true" ht="23" customHeight="true" spans="1:13">
      <c r="A59" s="11"/>
      <c r="B59" s="12"/>
      <c r="C59" s="12"/>
      <c r="D59" s="13"/>
      <c r="E59" s="21"/>
      <c r="F59" s="21" t="s">
        <v>92</v>
      </c>
      <c r="G59" s="22">
        <v>140</v>
      </c>
      <c r="H59" s="22">
        <v>140</v>
      </c>
      <c r="I59" s="24" t="s">
        <v>142</v>
      </c>
      <c r="J59" s="22">
        <v>140</v>
      </c>
      <c r="K59" s="26"/>
      <c r="L59" s="13"/>
      <c r="M59" s="27"/>
    </row>
    <row r="60" s="4" customFormat="true" ht="23" customHeight="true" spans="1:13">
      <c r="A60" s="11"/>
      <c r="B60" s="12"/>
      <c r="C60" s="12"/>
      <c r="D60" s="13" t="s">
        <v>163</v>
      </c>
      <c r="E60" s="21"/>
      <c r="F60" s="21" t="s">
        <v>90</v>
      </c>
      <c r="G60" s="22">
        <v>600</v>
      </c>
      <c r="H60" s="22">
        <v>600</v>
      </c>
      <c r="I60" s="24" t="s">
        <v>165</v>
      </c>
      <c r="J60" s="22">
        <v>600</v>
      </c>
      <c r="K60" s="26"/>
      <c r="L60" s="13"/>
      <c r="M60" s="27"/>
    </row>
    <row r="61" customFormat="true" ht="23" customHeight="true" spans="1:13">
      <c r="A61" s="11"/>
      <c r="B61" s="12"/>
      <c r="C61" s="12"/>
      <c r="D61" s="13"/>
      <c r="E61" s="21"/>
      <c r="F61" s="21" t="s">
        <v>129</v>
      </c>
      <c r="G61" s="22">
        <v>600</v>
      </c>
      <c r="H61" s="22">
        <v>600</v>
      </c>
      <c r="I61" s="24" t="s">
        <v>165</v>
      </c>
      <c r="J61" s="22">
        <v>600</v>
      </c>
      <c r="K61" s="26"/>
      <c r="L61" s="13"/>
      <c r="M61" s="27"/>
    </row>
    <row r="62" customFormat="true" ht="23" customHeight="true" spans="1:13">
      <c r="A62" s="11"/>
      <c r="B62" s="12"/>
      <c r="C62" s="12"/>
      <c r="D62" s="13"/>
      <c r="E62" s="21"/>
      <c r="F62" s="21" t="s">
        <v>91</v>
      </c>
      <c r="G62" s="22">
        <v>800</v>
      </c>
      <c r="H62" s="22">
        <v>800</v>
      </c>
      <c r="I62" s="24" t="s">
        <v>165</v>
      </c>
      <c r="J62" s="22">
        <v>800</v>
      </c>
      <c r="K62" s="26"/>
      <c r="L62" s="13"/>
      <c r="M62" s="27"/>
    </row>
    <row r="63" customFormat="true" ht="33" customHeight="true" spans="1:13">
      <c r="A63" s="11"/>
      <c r="B63" s="12"/>
      <c r="C63" s="12"/>
      <c r="D63" s="13"/>
      <c r="E63" s="21"/>
      <c r="F63" s="21" t="s">
        <v>50</v>
      </c>
      <c r="G63" s="22">
        <v>352.36</v>
      </c>
      <c r="H63" s="22">
        <v>352.36</v>
      </c>
      <c r="I63" s="24" t="s">
        <v>59</v>
      </c>
      <c r="J63" s="22">
        <v>352.36</v>
      </c>
      <c r="K63" s="26"/>
      <c r="L63" s="13"/>
      <c r="M63" s="27"/>
    </row>
  </sheetData>
  <autoFilter ref="A4:M63">
    <extLst/>
  </autoFilter>
  <mergeCells count="62">
    <mergeCell ref="B2:M2"/>
    <mergeCell ref="K3:L3"/>
    <mergeCell ref="A5:F5"/>
    <mergeCell ref="A6:F6"/>
    <mergeCell ref="A11:F11"/>
    <mergeCell ref="D16:F16"/>
    <mergeCell ref="A19:F19"/>
    <mergeCell ref="A39:F39"/>
    <mergeCell ref="A42:F42"/>
    <mergeCell ref="A47:F47"/>
    <mergeCell ref="A7:A10"/>
    <mergeCell ref="A12:A15"/>
    <mergeCell ref="A17:A18"/>
    <mergeCell ref="A20:A38"/>
    <mergeCell ref="A40:A41"/>
    <mergeCell ref="A43:A46"/>
    <mergeCell ref="A48:A63"/>
    <mergeCell ref="B7:B10"/>
    <mergeCell ref="B12:B15"/>
    <mergeCell ref="B17:B18"/>
    <mergeCell ref="B20:B38"/>
    <mergeCell ref="B40:B41"/>
    <mergeCell ref="B43:B46"/>
    <mergeCell ref="B48:B63"/>
    <mergeCell ref="C7:C10"/>
    <mergeCell ref="C12:C15"/>
    <mergeCell ref="C17:C18"/>
    <mergeCell ref="C20:C38"/>
    <mergeCell ref="C40:C41"/>
    <mergeCell ref="C43:C46"/>
    <mergeCell ref="C48:C63"/>
    <mergeCell ref="D7:D10"/>
    <mergeCell ref="D12:D15"/>
    <mergeCell ref="D17:D18"/>
    <mergeCell ref="D20:D38"/>
    <mergeCell ref="D40:D41"/>
    <mergeCell ref="D43:D46"/>
    <mergeCell ref="D48:D59"/>
    <mergeCell ref="D60:D63"/>
    <mergeCell ref="E7:E10"/>
    <mergeCell ref="E12:E15"/>
    <mergeCell ref="E17:E18"/>
    <mergeCell ref="E40:E41"/>
    <mergeCell ref="E48:E63"/>
    <mergeCell ref="F7:F8"/>
    <mergeCell ref="F9:F10"/>
    <mergeCell ref="F13:F14"/>
    <mergeCell ref="F17:F18"/>
    <mergeCell ref="F40:F41"/>
    <mergeCell ref="K7:K10"/>
    <mergeCell ref="K13:K14"/>
    <mergeCell ref="K17:K18"/>
    <mergeCell ref="K20:K33"/>
    <mergeCell ref="K34:K37"/>
    <mergeCell ref="K40:K41"/>
    <mergeCell ref="K43:K46"/>
    <mergeCell ref="K48:K63"/>
    <mergeCell ref="L7:L10"/>
    <mergeCell ref="L12:L15"/>
    <mergeCell ref="L17:L18"/>
    <mergeCell ref="L20:L38"/>
    <mergeCell ref="L40:L41"/>
  </mergeCells>
  <pageMargins left="0.354166666666667" right="0.751388888888889" top="0.904861111111111" bottom="0.629861111111111" header="0.5" footer="0.472222222222222"/>
  <pageSetup paperSize="9" scale="76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63"/>
  <sheetViews>
    <sheetView zoomScale="90" zoomScaleNormal="90" workbookViewId="0">
      <pane xSplit="5" ySplit="5" topLeftCell="F13" activePane="bottomRight" state="frozen"/>
      <selection/>
      <selection pane="topRight"/>
      <selection pane="bottomLeft"/>
      <selection pane="bottomRight" activeCell="A1" sqref="A$1:M$1048576"/>
    </sheetView>
  </sheetViews>
  <sheetFormatPr defaultColWidth="8.725" defaultRowHeight="13.5"/>
  <cols>
    <col min="1" max="1" width="4.3" style="4" customWidth="true"/>
    <col min="2" max="2" width="14.175" style="4" customWidth="true"/>
    <col min="3" max="3" width="10.9583333333333" style="4" customWidth="true"/>
    <col min="4" max="4" width="13.3333333333333" style="4" customWidth="true"/>
    <col min="5" max="5" width="16.3833333333333" style="4" customWidth="true"/>
    <col min="6" max="6" width="17.2166666666667" style="5" customWidth="true"/>
    <col min="7" max="7" width="13.725" style="6" customWidth="true"/>
    <col min="8" max="8" width="15.0916666666667" style="4" customWidth="true"/>
    <col min="9" max="9" width="30.55" style="4" customWidth="true"/>
    <col min="10" max="10" width="13.6583333333333" style="4"/>
    <col min="11" max="11" width="14.1666666666667" style="4" customWidth="true"/>
    <col min="12" max="12" width="9.3" style="4" customWidth="true"/>
    <col min="13" max="13" width="8.325" style="4" customWidth="true"/>
    <col min="14" max="14" width="21.8166666666667" style="4" customWidth="true"/>
    <col min="15" max="16384" width="8.725" style="4"/>
  </cols>
  <sheetData>
    <row r="1" ht="22" customHeight="true" spans="1:2">
      <c r="A1" s="4" t="s">
        <v>150</v>
      </c>
      <c r="B1" s="5"/>
    </row>
    <row r="2" s="1" customFormat="true" ht="22" customHeight="true" spans="2:13">
      <c r="B2" s="7" t="s">
        <v>151</v>
      </c>
      <c r="C2" s="7"/>
      <c r="D2" s="7"/>
      <c r="E2" s="7"/>
      <c r="F2" s="14"/>
      <c r="G2" s="15"/>
      <c r="H2" s="7"/>
      <c r="I2" s="7"/>
      <c r="J2" s="7"/>
      <c r="K2" s="7"/>
      <c r="L2" s="7"/>
      <c r="M2" s="7"/>
    </row>
    <row r="3" s="2" customFormat="true" ht="25" customHeight="true" spans="1:13">
      <c r="A3" s="8" t="s">
        <v>94</v>
      </c>
      <c r="C3" s="8"/>
      <c r="E3" s="16"/>
      <c r="F3" s="17"/>
      <c r="G3" s="18"/>
      <c r="H3" s="16"/>
      <c r="I3" s="16"/>
      <c r="J3" s="16"/>
      <c r="K3" s="23" t="s">
        <v>3</v>
      </c>
      <c r="L3" s="23"/>
      <c r="M3" s="16"/>
    </row>
    <row r="4" s="3" customFormat="true" ht="30" customHeight="true" spans="1:13">
      <c r="A4" s="9" t="s">
        <v>74</v>
      </c>
      <c r="B4" s="9" t="s">
        <v>152</v>
      </c>
      <c r="C4" s="9" t="s">
        <v>153</v>
      </c>
      <c r="D4" s="9" t="s">
        <v>7</v>
      </c>
      <c r="E4" s="9" t="s">
        <v>8</v>
      </c>
      <c r="F4" s="10" t="s">
        <v>9</v>
      </c>
      <c r="G4" s="10" t="s">
        <v>10</v>
      </c>
      <c r="H4" s="19" t="s">
        <v>11</v>
      </c>
      <c r="I4" s="19" t="s">
        <v>12</v>
      </c>
      <c r="J4" s="19" t="s">
        <v>13</v>
      </c>
      <c r="K4" s="19" t="s">
        <v>14</v>
      </c>
      <c r="L4" s="19" t="s">
        <v>15</v>
      </c>
      <c r="M4" s="19" t="s">
        <v>16</v>
      </c>
    </row>
    <row r="5" s="4" customFormat="true" ht="19" customHeight="true" spans="1:13">
      <c r="A5" s="28" t="s">
        <v>17</v>
      </c>
      <c r="B5" s="28"/>
      <c r="C5" s="28"/>
      <c r="D5" s="28"/>
      <c r="E5" s="28"/>
      <c r="F5" s="28"/>
      <c r="G5" s="20">
        <f t="shared" ref="G5:J5" si="0">G6+G11+G16+G19+G39+G42+G47</f>
        <v>5508.29</v>
      </c>
      <c r="H5" s="20">
        <f t="shared" si="0"/>
        <v>5508.29</v>
      </c>
      <c r="I5" s="20"/>
      <c r="J5" s="20">
        <f t="shared" si="0"/>
        <v>5508.29</v>
      </c>
      <c r="K5" s="27"/>
      <c r="L5" s="27"/>
      <c r="M5" s="27"/>
    </row>
    <row r="6" s="4" customFormat="true" ht="20" customHeight="true" spans="1:13">
      <c r="A6" s="29" t="s">
        <v>21</v>
      </c>
      <c r="B6" s="29"/>
      <c r="C6" s="29"/>
      <c r="D6" s="29"/>
      <c r="E6" s="29"/>
      <c r="F6" s="29"/>
      <c r="G6" s="20">
        <f t="shared" ref="G6:J6" si="1">SUM(G7:G10)</f>
        <v>278.29</v>
      </c>
      <c r="H6" s="20">
        <f t="shared" si="1"/>
        <v>278.29</v>
      </c>
      <c r="I6" s="20"/>
      <c r="J6" s="20">
        <f t="shared" si="1"/>
        <v>278.29</v>
      </c>
      <c r="K6" s="48"/>
      <c r="L6" s="27"/>
      <c r="M6" s="27"/>
    </row>
    <row r="7" s="4" customFormat="true" ht="30" customHeight="true" spans="1:13">
      <c r="A7" s="11">
        <v>1</v>
      </c>
      <c r="B7" s="12" t="s">
        <v>47</v>
      </c>
      <c r="C7" s="12" t="s">
        <v>48</v>
      </c>
      <c r="D7" s="30" t="s">
        <v>49</v>
      </c>
      <c r="E7" s="13" t="s">
        <v>23</v>
      </c>
      <c r="F7" s="30" t="s">
        <v>29</v>
      </c>
      <c r="G7" s="39">
        <v>118.06</v>
      </c>
      <c r="H7" s="39">
        <v>118.06</v>
      </c>
      <c r="I7" s="40" t="s">
        <v>70</v>
      </c>
      <c r="J7" s="39">
        <v>118.06</v>
      </c>
      <c r="K7" s="26" t="s">
        <v>26</v>
      </c>
      <c r="L7" s="13" t="s">
        <v>154</v>
      </c>
      <c r="M7" s="54"/>
    </row>
    <row r="8" s="4" customFormat="true" ht="25" customHeight="true" spans="1:13">
      <c r="A8" s="11"/>
      <c r="B8" s="12"/>
      <c r="C8" s="12"/>
      <c r="D8" s="30"/>
      <c r="E8" s="13"/>
      <c r="F8" s="30"/>
      <c r="G8" s="39">
        <v>48</v>
      </c>
      <c r="H8" s="39">
        <v>48</v>
      </c>
      <c r="I8" s="40" t="s">
        <v>155</v>
      </c>
      <c r="J8" s="39">
        <v>48</v>
      </c>
      <c r="K8" s="26"/>
      <c r="L8" s="13"/>
      <c r="M8" s="54"/>
    </row>
    <row r="9" s="4" customFormat="true" ht="22" customHeight="true" spans="1:13">
      <c r="A9" s="11"/>
      <c r="B9" s="12"/>
      <c r="C9" s="12"/>
      <c r="D9" s="30"/>
      <c r="E9" s="13"/>
      <c r="F9" s="40" t="s">
        <v>50</v>
      </c>
      <c r="G9" s="39">
        <v>52.24</v>
      </c>
      <c r="H9" s="39">
        <v>52.24</v>
      </c>
      <c r="I9" s="40" t="s">
        <v>60</v>
      </c>
      <c r="J9" s="39">
        <v>52.24</v>
      </c>
      <c r="K9" s="26"/>
      <c r="L9" s="13"/>
      <c r="M9" s="54"/>
    </row>
    <row r="10" s="4" customFormat="true" ht="29" customHeight="true" spans="1:13">
      <c r="A10" s="11"/>
      <c r="B10" s="12"/>
      <c r="C10" s="12"/>
      <c r="D10" s="30"/>
      <c r="E10" s="13"/>
      <c r="F10" s="40"/>
      <c r="G10" s="39">
        <v>59.99</v>
      </c>
      <c r="H10" s="39">
        <v>59.99</v>
      </c>
      <c r="I10" s="40" t="s">
        <v>69</v>
      </c>
      <c r="J10" s="39">
        <v>59.99</v>
      </c>
      <c r="K10" s="26"/>
      <c r="L10" s="13"/>
      <c r="M10" s="54"/>
    </row>
    <row r="11" s="4" customFormat="true" ht="20" customHeight="true" spans="1:13">
      <c r="A11" s="28" t="s">
        <v>21</v>
      </c>
      <c r="B11" s="28"/>
      <c r="C11" s="28"/>
      <c r="D11" s="28"/>
      <c r="E11" s="28"/>
      <c r="F11" s="28"/>
      <c r="G11" s="20">
        <f t="shared" ref="G11:J11" si="2">SUM(G12:G15)</f>
        <v>780</v>
      </c>
      <c r="H11" s="20">
        <f t="shared" si="2"/>
        <v>780</v>
      </c>
      <c r="I11" s="20"/>
      <c r="J11" s="20">
        <f t="shared" si="2"/>
        <v>780</v>
      </c>
      <c r="K11" s="49"/>
      <c r="L11" s="27"/>
      <c r="M11" s="27"/>
    </row>
    <row r="12" s="4" customFormat="true" ht="30" customHeight="true" spans="1:13">
      <c r="A12" s="11">
        <v>2</v>
      </c>
      <c r="B12" s="12" t="s">
        <v>32</v>
      </c>
      <c r="C12" s="12" t="s">
        <v>33</v>
      </c>
      <c r="D12" s="12" t="s">
        <v>166</v>
      </c>
      <c r="E12" s="13" t="s">
        <v>35</v>
      </c>
      <c r="F12" s="41" t="s">
        <v>112</v>
      </c>
      <c r="G12" s="39">
        <v>20</v>
      </c>
      <c r="H12" s="39">
        <v>20</v>
      </c>
      <c r="I12" s="42" t="s">
        <v>113</v>
      </c>
      <c r="J12" s="39">
        <v>20</v>
      </c>
      <c r="K12" s="50" t="s">
        <v>31</v>
      </c>
      <c r="L12" s="13" t="s">
        <v>154</v>
      </c>
      <c r="M12" s="30"/>
    </row>
    <row r="13" s="4" customFormat="true" ht="29" customHeight="true" spans="1:13">
      <c r="A13" s="11"/>
      <c r="B13" s="12"/>
      <c r="C13" s="12"/>
      <c r="D13" s="12"/>
      <c r="E13" s="13"/>
      <c r="F13" s="40" t="s">
        <v>109</v>
      </c>
      <c r="G13" s="39">
        <v>750</v>
      </c>
      <c r="H13" s="39">
        <v>750</v>
      </c>
      <c r="I13" s="42" t="s">
        <v>156</v>
      </c>
      <c r="J13" s="39">
        <v>750</v>
      </c>
      <c r="K13" s="50" t="s">
        <v>111</v>
      </c>
      <c r="L13" s="13"/>
      <c r="M13" s="30"/>
    </row>
    <row r="14" s="4" customFormat="true" ht="29" customHeight="true" spans="1:13">
      <c r="A14" s="11"/>
      <c r="B14" s="12"/>
      <c r="C14" s="12"/>
      <c r="D14" s="12"/>
      <c r="E14" s="13"/>
      <c r="F14" s="40"/>
      <c r="G14" s="39">
        <v>9.08</v>
      </c>
      <c r="H14" s="39">
        <v>9.08</v>
      </c>
      <c r="I14" s="42" t="s">
        <v>110</v>
      </c>
      <c r="J14" s="39">
        <f>66.59-57.51</f>
        <v>9.08000000000001</v>
      </c>
      <c r="K14" s="50"/>
      <c r="L14" s="13"/>
      <c r="M14" s="30"/>
    </row>
    <row r="15" s="4" customFormat="true" ht="30" customHeight="true" spans="1:13">
      <c r="A15" s="11"/>
      <c r="B15" s="12"/>
      <c r="C15" s="12"/>
      <c r="D15" s="12"/>
      <c r="E15" s="13"/>
      <c r="F15" s="42" t="s">
        <v>50</v>
      </c>
      <c r="G15" s="39">
        <v>0.92</v>
      </c>
      <c r="H15" s="39">
        <v>0.92</v>
      </c>
      <c r="I15" s="42" t="s">
        <v>60</v>
      </c>
      <c r="J15" s="39">
        <v>0.92</v>
      </c>
      <c r="K15" s="25" t="s">
        <v>26</v>
      </c>
      <c r="L15" s="13"/>
      <c r="M15" s="30"/>
    </row>
    <row r="16" s="4" customFormat="true" ht="29" customHeight="true" spans="1:13">
      <c r="A16" s="31"/>
      <c r="B16" s="32"/>
      <c r="C16" s="32"/>
      <c r="D16" s="19" t="s">
        <v>21</v>
      </c>
      <c r="E16" s="19"/>
      <c r="F16" s="19"/>
      <c r="G16" s="20">
        <f>SUM(G17:G18)</f>
        <v>1688</v>
      </c>
      <c r="H16" s="20">
        <f>SUM(H17:H18)</f>
        <v>1688</v>
      </c>
      <c r="I16" s="20"/>
      <c r="J16" s="20">
        <f>SUM(J17:J18)</f>
        <v>1688</v>
      </c>
      <c r="K16" s="27"/>
      <c r="L16" s="27"/>
      <c r="M16" s="27"/>
    </row>
    <row r="17" s="4" customFormat="true" ht="46" customHeight="true" spans="1:13">
      <c r="A17" s="33">
        <v>3</v>
      </c>
      <c r="B17" s="34" t="s">
        <v>56</v>
      </c>
      <c r="C17" s="34" t="s">
        <v>57</v>
      </c>
      <c r="D17" s="34" t="s">
        <v>58</v>
      </c>
      <c r="E17" s="43" t="s">
        <v>23</v>
      </c>
      <c r="F17" s="44" t="s">
        <v>50</v>
      </c>
      <c r="G17" s="22">
        <f>892.01-14.01</f>
        <v>878</v>
      </c>
      <c r="H17" s="22">
        <f>892.01-14.01</f>
        <v>878</v>
      </c>
      <c r="I17" s="24" t="s">
        <v>69</v>
      </c>
      <c r="J17" s="22">
        <f>892.01-14.01</f>
        <v>878</v>
      </c>
      <c r="K17" s="26" t="s">
        <v>26</v>
      </c>
      <c r="L17" s="13"/>
      <c r="M17" s="27"/>
    </row>
    <row r="18" s="4" customFormat="true" ht="55" customHeight="true" spans="1:13">
      <c r="A18" s="35"/>
      <c r="B18" s="36"/>
      <c r="C18" s="36"/>
      <c r="D18" s="36"/>
      <c r="E18" s="45"/>
      <c r="F18" s="46"/>
      <c r="G18" s="22">
        <v>810</v>
      </c>
      <c r="H18" s="22">
        <v>810</v>
      </c>
      <c r="I18" s="24" t="s">
        <v>71</v>
      </c>
      <c r="J18" s="22">
        <v>810</v>
      </c>
      <c r="K18" s="26"/>
      <c r="L18" s="13"/>
      <c r="M18" s="27"/>
    </row>
    <row r="19" s="4" customFormat="true" ht="32" hidden="true" customHeight="true" spans="1:13">
      <c r="A19" s="10" t="s">
        <v>21</v>
      </c>
      <c r="B19" s="10"/>
      <c r="C19" s="10"/>
      <c r="D19" s="10"/>
      <c r="E19" s="10"/>
      <c r="F19" s="10"/>
      <c r="G19" s="20">
        <v>0</v>
      </c>
      <c r="H19" s="20">
        <v>0</v>
      </c>
      <c r="I19" s="24"/>
      <c r="J19" s="20">
        <f>SUM(J20:J38)</f>
        <v>0</v>
      </c>
      <c r="K19" s="25"/>
      <c r="L19" s="27"/>
      <c r="M19" s="27"/>
    </row>
    <row r="20" s="4" customFormat="true" ht="27" hidden="true" spans="1:13">
      <c r="A20" s="11">
        <v>4</v>
      </c>
      <c r="B20" s="37" t="s">
        <v>54</v>
      </c>
      <c r="C20" s="37" t="s">
        <v>55</v>
      </c>
      <c r="D20" s="37" t="s">
        <v>28</v>
      </c>
      <c r="E20" s="21" t="s">
        <v>157</v>
      </c>
      <c r="F20" s="21" t="s">
        <v>129</v>
      </c>
      <c r="G20" s="22">
        <v>210</v>
      </c>
      <c r="H20" s="22">
        <v>210</v>
      </c>
      <c r="I20" s="24" t="s">
        <v>130</v>
      </c>
      <c r="J20" s="22">
        <f>210-210</f>
        <v>0</v>
      </c>
      <c r="K20" s="26" t="s">
        <v>31</v>
      </c>
      <c r="L20" s="13" t="s">
        <v>154</v>
      </c>
      <c r="M20" s="40"/>
    </row>
    <row r="21" s="4" customFormat="true" ht="27" hidden="true" spans="1:13">
      <c r="A21" s="11"/>
      <c r="B21" s="37"/>
      <c r="C21" s="37"/>
      <c r="D21" s="37"/>
      <c r="E21" s="21" t="s">
        <v>157</v>
      </c>
      <c r="F21" s="21" t="s">
        <v>84</v>
      </c>
      <c r="G21" s="22">
        <v>17.55</v>
      </c>
      <c r="H21" s="22">
        <v>17.55</v>
      </c>
      <c r="I21" s="24" t="s">
        <v>121</v>
      </c>
      <c r="J21" s="22">
        <f>17.55-17.55</f>
        <v>0</v>
      </c>
      <c r="K21" s="26"/>
      <c r="L21" s="13"/>
      <c r="M21" s="40"/>
    </row>
    <row r="22" s="4" customFormat="true" ht="27" hidden="true" spans="1:13">
      <c r="A22" s="11"/>
      <c r="B22" s="37"/>
      <c r="C22" s="37"/>
      <c r="D22" s="37"/>
      <c r="E22" s="21" t="s">
        <v>157</v>
      </c>
      <c r="F22" s="21" t="s">
        <v>89</v>
      </c>
      <c r="G22" s="22">
        <v>380</v>
      </c>
      <c r="H22" s="22">
        <v>380</v>
      </c>
      <c r="I22" s="24" t="s">
        <v>132</v>
      </c>
      <c r="J22" s="22">
        <f>380-380</f>
        <v>0</v>
      </c>
      <c r="K22" s="26"/>
      <c r="L22" s="13"/>
      <c r="M22" s="40"/>
    </row>
    <row r="23" s="4" customFormat="true" ht="27" hidden="true" spans="1:13">
      <c r="A23" s="11"/>
      <c r="B23" s="37"/>
      <c r="C23" s="37"/>
      <c r="D23" s="37"/>
      <c r="E23" s="21" t="s">
        <v>158</v>
      </c>
      <c r="F23" s="21" t="s">
        <v>116</v>
      </c>
      <c r="G23" s="22">
        <v>520</v>
      </c>
      <c r="H23" s="22">
        <v>520</v>
      </c>
      <c r="I23" s="24" t="s">
        <v>117</v>
      </c>
      <c r="J23" s="22">
        <f>520-128-175-217</f>
        <v>0</v>
      </c>
      <c r="K23" s="26"/>
      <c r="L23" s="13"/>
      <c r="M23" s="40"/>
    </row>
    <row r="24" s="4" customFormat="true" ht="27" hidden="true" spans="1:13">
      <c r="A24" s="11"/>
      <c r="B24" s="37"/>
      <c r="C24" s="37"/>
      <c r="D24" s="37"/>
      <c r="E24" s="21" t="s">
        <v>157</v>
      </c>
      <c r="F24" s="21" t="s">
        <v>91</v>
      </c>
      <c r="G24" s="22">
        <v>130.45</v>
      </c>
      <c r="H24" s="22">
        <v>130.45</v>
      </c>
      <c r="I24" s="24" t="s">
        <v>131</v>
      </c>
      <c r="J24" s="22">
        <f>130.45-130.45</f>
        <v>0</v>
      </c>
      <c r="K24" s="26"/>
      <c r="L24" s="13"/>
      <c r="M24" s="40"/>
    </row>
    <row r="25" s="4" customFormat="true" ht="27" hidden="true" spans="1:13">
      <c r="A25" s="11"/>
      <c r="B25" s="37"/>
      <c r="C25" s="37"/>
      <c r="D25" s="37"/>
      <c r="E25" s="21" t="s">
        <v>159</v>
      </c>
      <c r="F25" s="21" t="s">
        <v>147</v>
      </c>
      <c r="G25" s="22">
        <v>20</v>
      </c>
      <c r="H25" s="22">
        <v>20</v>
      </c>
      <c r="I25" s="24" t="s">
        <v>148</v>
      </c>
      <c r="J25" s="22">
        <f>20-20</f>
        <v>0</v>
      </c>
      <c r="K25" s="26"/>
      <c r="L25" s="13"/>
      <c r="M25" s="40"/>
    </row>
    <row r="26" s="4" customFormat="true" ht="14.25" hidden="true" spans="1:13">
      <c r="A26" s="11"/>
      <c r="B26" s="37"/>
      <c r="C26" s="37"/>
      <c r="D26" s="37"/>
      <c r="E26" s="21" t="s">
        <v>157</v>
      </c>
      <c r="F26" s="21" t="s">
        <v>29</v>
      </c>
      <c r="G26" s="22">
        <v>63</v>
      </c>
      <c r="H26" s="22">
        <v>63</v>
      </c>
      <c r="I26" s="24" t="s">
        <v>133</v>
      </c>
      <c r="J26" s="22">
        <f>63-63</f>
        <v>0</v>
      </c>
      <c r="K26" s="26"/>
      <c r="L26" s="13"/>
      <c r="M26" s="40"/>
    </row>
    <row r="27" s="4" customFormat="true" ht="14.25" hidden="true" spans="1:13">
      <c r="A27" s="11"/>
      <c r="B27" s="37"/>
      <c r="C27" s="37"/>
      <c r="D27" s="37"/>
      <c r="E27" s="21" t="s">
        <v>157</v>
      </c>
      <c r="F27" s="21" t="s">
        <v>29</v>
      </c>
      <c r="G27" s="22">
        <v>647.72</v>
      </c>
      <c r="H27" s="22">
        <v>647.72</v>
      </c>
      <c r="I27" s="24" t="s">
        <v>124</v>
      </c>
      <c r="J27" s="22">
        <f>647.72-647.72</f>
        <v>0</v>
      </c>
      <c r="K27" s="26"/>
      <c r="L27" s="13"/>
      <c r="M27" s="40"/>
    </row>
    <row r="28" s="4" customFormat="true" ht="14.25" hidden="true" spans="1:13">
      <c r="A28" s="11"/>
      <c r="B28" s="37"/>
      <c r="C28" s="37"/>
      <c r="D28" s="37"/>
      <c r="E28" s="21" t="s">
        <v>157</v>
      </c>
      <c r="F28" s="21" t="s">
        <v>29</v>
      </c>
      <c r="G28" s="22">
        <v>334.97</v>
      </c>
      <c r="H28" s="22">
        <v>334.97</v>
      </c>
      <c r="I28" s="24" t="s">
        <v>125</v>
      </c>
      <c r="J28" s="22">
        <f>334.97-334.97</f>
        <v>0</v>
      </c>
      <c r="K28" s="26"/>
      <c r="L28" s="13"/>
      <c r="M28" s="40"/>
    </row>
    <row r="29" s="4" customFormat="true" ht="14.25" hidden="true" spans="1:13">
      <c r="A29" s="11"/>
      <c r="B29" s="37"/>
      <c r="C29" s="37"/>
      <c r="D29" s="37"/>
      <c r="E29" s="21" t="s">
        <v>157</v>
      </c>
      <c r="F29" s="21" t="s">
        <v>29</v>
      </c>
      <c r="G29" s="22">
        <v>155</v>
      </c>
      <c r="H29" s="22">
        <v>155</v>
      </c>
      <c r="I29" s="24" t="s">
        <v>120</v>
      </c>
      <c r="J29" s="22">
        <f>155-155</f>
        <v>0</v>
      </c>
      <c r="K29" s="26"/>
      <c r="L29" s="13"/>
      <c r="M29" s="40"/>
    </row>
    <row r="30" s="4" customFormat="true" ht="14.25" hidden="true" spans="1:13">
      <c r="A30" s="11"/>
      <c r="B30" s="37"/>
      <c r="C30" s="37"/>
      <c r="D30" s="37"/>
      <c r="E30" s="21" t="s">
        <v>157</v>
      </c>
      <c r="F30" s="21" t="s">
        <v>29</v>
      </c>
      <c r="G30" s="22">
        <v>20.5</v>
      </c>
      <c r="H30" s="22">
        <v>20.5</v>
      </c>
      <c r="I30" s="24" t="s">
        <v>122</v>
      </c>
      <c r="J30" s="22">
        <f>20.5-20.5</f>
        <v>0</v>
      </c>
      <c r="K30" s="26"/>
      <c r="L30" s="13"/>
      <c r="M30" s="40"/>
    </row>
    <row r="31" s="4" customFormat="true" ht="14.25" hidden="true" spans="1:13">
      <c r="A31" s="11"/>
      <c r="B31" s="37"/>
      <c r="C31" s="37"/>
      <c r="D31" s="37"/>
      <c r="E31" s="21" t="s">
        <v>157</v>
      </c>
      <c r="F31" s="21" t="s">
        <v>29</v>
      </c>
      <c r="G31" s="22">
        <f>7.7</f>
        <v>7.7</v>
      </c>
      <c r="H31" s="22">
        <f>7.7</f>
        <v>7.7</v>
      </c>
      <c r="I31" s="24" t="s">
        <v>140</v>
      </c>
      <c r="J31" s="22">
        <f>7.7-7.5-0.2</f>
        <v>0</v>
      </c>
      <c r="K31" s="26"/>
      <c r="L31" s="13"/>
      <c r="M31" s="40"/>
    </row>
    <row r="32" s="4" customFormat="true" ht="14.25" hidden="true" spans="1:13">
      <c r="A32" s="11"/>
      <c r="B32" s="37"/>
      <c r="C32" s="37"/>
      <c r="D32" s="37"/>
      <c r="E32" s="21" t="s">
        <v>157</v>
      </c>
      <c r="F32" s="21" t="s">
        <v>29</v>
      </c>
      <c r="G32" s="22">
        <v>820.85</v>
      </c>
      <c r="H32" s="22">
        <v>820.85</v>
      </c>
      <c r="I32" s="24" t="s">
        <v>136</v>
      </c>
      <c r="J32" s="22">
        <f>820.85-820.85</f>
        <v>0</v>
      </c>
      <c r="K32" s="26"/>
      <c r="L32" s="13"/>
      <c r="M32" s="40"/>
    </row>
    <row r="33" s="4" customFormat="true" ht="14.25" hidden="true" spans="1:13">
      <c r="A33" s="11"/>
      <c r="B33" s="37"/>
      <c r="C33" s="37"/>
      <c r="D33" s="37"/>
      <c r="E33" s="21" t="s">
        <v>157</v>
      </c>
      <c r="F33" s="21" t="s">
        <v>29</v>
      </c>
      <c r="G33" s="22">
        <v>143.89</v>
      </c>
      <c r="H33" s="22">
        <v>143.89</v>
      </c>
      <c r="I33" s="24" t="s">
        <v>30</v>
      </c>
      <c r="J33" s="22">
        <f>143.89-104.81-39.08</f>
        <v>0</v>
      </c>
      <c r="K33" s="26"/>
      <c r="L33" s="13"/>
      <c r="M33" s="40"/>
    </row>
    <row r="34" s="4" customFormat="true" ht="28.5" hidden="true" spans="1:13">
      <c r="A34" s="11"/>
      <c r="B34" s="37"/>
      <c r="C34" s="37"/>
      <c r="D34" s="37"/>
      <c r="E34" s="21" t="s">
        <v>157</v>
      </c>
      <c r="F34" s="21" t="s">
        <v>109</v>
      </c>
      <c r="G34" s="22">
        <v>28.8</v>
      </c>
      <c r="H34" s="22">
        <v>28.8</v>
      </c>
      <c r="I34" s="24" t="s">
        <v>127</v>
      </c>
      <c r="J34" s="22">
        <f>28.8-8.55-1.77-13.72-4.56-0.2</f>
        <v>0</v>
      </c>
      <c r="K34" s="26" t="s">
        <v>111</v>
      </c>
      <c r="L34" s="13"/>
      <c r="M34" s="40"/>
    </row>
    <row r="35" s="4" customFormat="true" ht="28.5" hidden="true" spans="1:13">
      <c r="A35" s="11"/>
      <c r="B35" s="37"/>
      <c r="C35" s="37"/>
      <c r="D35" s="37"/>
      <c r="E35" s="21" t="s">
        <v>157</v>
      </c>
      <c r="F35" s="21" t="s">
        <v>109</v>
      </c>
      <c r="G35" s="22">
        <v>531.5</v>
      </c>
      <c r="H35" s="22">
        <v>531.5</v>
      </c>
      <c r="I35" s="24" t="s">
        <v>110</v>
      </c>
      <c r="J35" s="22">
        <f>531.5-112.31-6.02-35.44-149.8-227.93</f>
        <v>0</v>
      </c>
      <c r="K35" s="26"/>
      <c r="L35" s="13"/>
      <c r="M35" s="40"/>
    </row>
    <row r="36" s="4" customFormat="true" ht="28.5" hidden="true" spans="1:13">
      <c r="A36" s="11"/>
      <c r="B36" s="37"/>
      <c r="C36" s="37"/>
      <c r="D36" s="37"/>
      <c r="E36" s="21" t="s">
        <v>159</v>
      </c>
      <c r="F36" s="21" t="s">
        <v>109</v>
      </c>
      <c r="G36" s="22">
        <v>33.91</v>
      </c>
      <c r="H36" s="22">
        <v>33.91</v>
      </c>
      <c r="I36" s="24" t="s">
        <v>110</v>
      </c>
      <c r="J36" s="22">
        <f>33.91-33.91</f>
        <v>0</v>
      </c>
      <c r="K36" s="26"/>
      <c r="L36" s="13"/>
      <c r="M36" s="40"/>
    </row>
    <row r="37" s="4" customFormat="true" ht="28.5" hidden="true" spans="1:13">
      <c r="A37" s="11"/>
      <c r="B37" s="37"/>
      <c r="C37" s="37"/>
      <c r="D37" s="37"/>
      <c r="E37" s="21" t="s">
        <v>158</v>
      </c>
      <c r="F37" s="21" t="s">
        <v>109</v>
      </c>
      <c r="G37" s="22">
        <v>168</v>
      </c>
      <c r="H37" s="22">
        <v>168</v>
      </c>
      <c r="I37" s="24" t="s">
        <v>110</v>
      </c>
      <c r="J37" s="22">
        <f>168-168</f>
        <v>0</v>
      </c>
      <c r="K37" s="26"/>
      <c r="L37" s="13"/>
      <c r="M37" s="40"/>
    </row>
    <row r="38" s="4" customFormat="true" ht="28.5" hidden="true" spans="1:13">
      <c r="A38" s="11"/>
      <c r="B38" s="37"/>
      <c r="C38" s="37"/>
      <c r="D38" s="37"/>
      <c r="E38" s="21" t="s">
        <v>157</v>
      </c>
      <c r="F38" s="21" t="s">
        <v>50</v>
      </c>
      <c r="G38" s="22">
        <v>228.25</v>
      </c>
      <c r="H38" s="22">
        <v>228.25</v>
      </c>
      <c r="I38" s="24" t="s">
        <v>59</v>
      </c>
      <c r="J38" s="22">
        <f>228.25-228.25</f>
        <v>0</v>
      </c>
      <c r="K38" s="25" t="s">
        <v>26</v>
      </c>
      <c r="L38" s="13"/>
      <c r="M38" s="40"/>
    </row>
    <row r="39" s="4" customFormat="true" ht="32" hidden="true" customHeight="true" spans="1:13">
      <c r="A39" s="38" t="s">
        <v>21</v>
      </c>
      <c r="B39" s="38"/>
      <c r="C39" s="38"/>
      <c r="D39" s="38"/>
      <c r="E39" s="38"/>
      <c r="F39" s="38"/>
      <c r="G39" s="20">
        <v>0</v>
      </c>
      <c r="H39" s="20">
        <v>0</v>
      </c>
      <c r="I39" s="24"/>
      <c r="J39" s="20">
        <f>SUM(J40:J41)</f>
        <v>0</v>
      </c>
      <c r="K39" s="25"/>
      <c r="L39" s="13"/>
      <c r="M39" s="40"/>
    </row>
    <row r="40" s="4" customFormat="true" ht="25" hidden="true" customHeight="true" spans="1:13">
      <c r="A40" s="11">
        <v>5</v>
      </c>
      <c r="B40" s="21" t="s">
        <v>61</v>
      </c>
      <c r="C40" s="12" t="s">
        <v>62</v>
      </c>
      <c r="D40" s="21" t="s">
        <v>63</v>
      </c>
      <c r="E40" s="47" t="s">
        <v>23</v>
      </c>
      <c r="F40" s="21" t="s">
        <v>50</v>
      </c>
      <c r="G40" s="22">
        <v>0.54</v>
      </c>
      <c r="H40" s="22">
        <v>0.54</v>
      </c>
      <c r="I40" s="24" t="s">
        <v>60</v>
      </c>
      <c r="J40" s="22">
        <f>0.54-0.54</f>
        <v>0</v>
      </c>
      <c r="K40" s="26" t="s">
        <v>26</v>
      </c>
      <c r="L40" s="13" t="s">
        <v>160</v>
      </c>
      <c r="M40" s="27"/>
    </row>
    <row r="41" s="4" customFormat="true" ht="25" hidden="true" customHeight="true" spans="1:13">
      <c r="A41" s="11"/>
      <c r="B41" s="21"/>
      <c r="C41" s="12"/>
      <c r="D41" s="21"/>
      <c r="E41" s="47"/>
      <c r="F41" s="21"/>
      <c r="G41" s="22">
        <v>24.37</v>
      </c>
      <c r="H41" s="22">
        <v>24.37</v>
      </c>
      <c r="I41" s="24" t="s">
        <v>69</v>
      </c>
      <c r="J41" s="22">
        <f>24.37-24.37</f>
        <v>0</v>
      </c>
      <c r="K41" s="26"/>
      <c r="L41" s="13"/>
      <c r="M41" s="27"/>
    </row>
    <row r="42" s="4" customFormat="true" ht="33" customHeight="true" spans="1:13">
      <c r="A42" s="10" t="s">
        <v>21</v>
      </c>
      <c r="B42" s="10"/>
      <c r="C42" s="10"/>
      <c r="D42" s="10"/>
      <c r="E42" s="10"/>
      <c r="F42" s="10"/>
      <c r="G42" s="20">
        <f t="shared" ref="G42:J42" si="3">SUM(G43:G46)</f>
        <v>2762</v>
      </c>
      <c r="H42" s="20">
        <f t="shared" si="3"/>
        <v>2762</v>
      </c>
      <c r="I42" s="24"/>
      <c r="J42" s="20">
        <f t="shared" si="3"/>
        <v>2762</v>
      </c>
      <c r="K42" s="25"/>
      <c r="L42" s="13"/>
      <c r="M42" s="27"/>
    </row>
    <row r="43" s="4" customFormat="true" ht="40" customHeight="true" spans="1:13">
      <c r="A43" s="11">
        <v>4</v>
      </c>
      <c r="B43" s="21" t="s">
        <v>19</v>
      </c>
      <c r="C43" s="12" t="s">
        <v>20</v>
      </c>
      <c r="D43" s="12" t="s">
        <v>28</v>
      </c>
      <c r="E43" s="21" t="s">
        <v>157</v>
      </c>
      <c r="F43" s="21" t="s">
        <v>84</v>
      </c>
      <c r="G43" s="22">
        <v>1382.45</v>
      </c>
      <c r="H43" s="22">
        <v>1382.45</v>
      </c>
      <c r="I43" s="24" t="s">
        <v>121</v>
      </c>
      <c r="J43" s="22">
        <v>1382.45</v>
      </c>
      <c r="K43" s="26" t="s">
        <v>31</v>
      </c>
      <c r="L43" s="51" t="s">
        <v>154</v>
      </c>
      <c r="M43" s="27"/>
    </row>
    <row r="44" s="4" customFormat="true" ht="36" customHeight="true" spans="1:13">
      <c r="A44" s="11"/>
      <c r="B44" s="21"/>
      <c r="C44" s="12"/>
      <c r="D44" s="12"/>
      <c r="E44" s="21" t="s">
        <v>158</v>
      </c>
      <c r="F44" s="21" t="s">
        <v>116</v>
      </c>
      <c r="G44" s="22">
        <v>380</v>
      </c>
      <c r="H44" s="22">
        <v>380</v>
      </c>
      <c r="I44" s="24" t="s">
        <v>117</v>
      </c>
      <c r="J44" s="22">
        <v>380</v>
      </c>
      <c r="K44" s="26"/>
      <c r="L44" s="52"/>
      <c r="M44" s="27"/>
    </row>
    <row r="45" s="4" customFormat="true" ht="29" customHeight="true" spans="1:13">
      <c r="A45" s="11"/>
      <c r="B45" s="21"/>
      <c r="C45" s="12"/>
      <c r="D45" s="12"/>
      <c r="E45" s="21" t="s">
        <v>157</v>
      </c>
      <c r="F45" s="21" t="s">
        <v>91</v>
      </c>
      <c r="G45" s="22">
        <v>699.55</v>
      </c>
      <c r="H45" s="22">
        <v>699.55</v>
      </c>
      <c r="I45" s="24" t="s">
        <v>131</v>
      </c>
      <c r="J45" s="22">
        <v>699.55</v>
      </c>
      <c r="K45" s="26"/>
      <c r="L45" s="52"/>
      <c r="M45" s="27"/>
    </row>
    <row r="46" s="4" customFormat="true" ht="34" customHeight="true" spans="1:13">
      <c r="A46" s="11"/>
      <c r="B46" s="21"/>
      <c r="C46" s="12"/>
      <c r="D46" s="12"/>
      <c r="E46" s="21" t="s">
        <v>159</v>
      </c>
      <c r="F46" s="21" t="s">
        <v>147</v>
      </c>
      <c r="G46" s="22">
        <v>300</v>
      </c>
      <c r="H46" s="22">
        <v>300</v>
      </c>
      <c r="I46" s="24" t="s">
        <v>148</v>
      </c>
      <c r="J46" s="22">
        <v>300</v>
      </c>
      <c r="K46" s="26"/>
      <c r="L46" s="53"/>
      <c r="M46" s="27"/>
    </row>
    <row r="47" s="4" customFormat="true" ht="26" hidden="true" customHeight="true" spans="1:13">
      <c r="A47" s="10" t="s">
        <v>21</v>
      </c>
      <c r="B47" s="10"/>
      <c r="C47" s="10"/>
      <c r="D47" s="10"/>
      <c r="E47" s="10"/>
      <c r="F47" s="10"/>
      <c r="G47" s="20">
        <f t="shared" ref="G47:J47" si="4">SUM(G48:G63)</f>
        <v>0</v>
      </c>
      <c r="H47" s="20">
        <f t="shared" si="4"/>
        <v>0</v>
      </c>
      <c r="I47" s="24"/>
      <c r="J47" s="20">
        <f t="shared" si="4"/>
        <v>0</v>
      </c>
      <c r="K47" s="25"/>
      <c r="L47" s="13"/>
      <c r="M47" s="27"/>
    </row>
    <row r="48" s="4" customFormat="true" ht="23" hidden="true" customHeight="true" spans="1:13">
      <c r="A48" s="11">
        <v>5</v>
      </c>
      <c r="B48" s="12" t="s">
        <v>161</v>
      </c>
      <c r="C48" s="12" t="s">
        <v>162</v>
      </c>
      <c r="D48" s="13" t="s">
        <v>163</v>
      </c>
      <c r="E48" s="21" t="s">
        <v>164</v>
      </c>
      <c r="F48" s="21" t="s">
        <v>82</v>
      </c>
      <c r="G48" s="22"/>
      <c r="H48" s="22"/>
      <c r="I48" s="24" t="s">
        <v>142</v>
      </c>
      <c r="J48" s="22"/>
      <c r="K48" s="26" t="s">
        <v>26</v>
      </c>
      <c r="L48" s="13"/>
      <c r="M48" s="27"/>
    </row>
    <row r="49" s="4" customFormat="true" ht="23" hidden="true" customHeight="true" spans="1:13">
      <c r="A49" s="11"/>
      <c r="B49" s="12"/>
      <c r="C49" s="12"/>
      <c r="D49" s="13"/>
      <c r="E49" s="21"/>
      <c r="F49" s="21" t="s">
        <v>83</v>
      </c>
      <c r="G49" s="22"/>
      <c r="H49" s="22"/>
      <c r="I49" s="24" t="s">
        <v>142</v>
      </c>
      <c r="J49" s="22"/>
      <c r="K49" s="26"/>
      <c r="L49" s="13"/>
      <c r="M49" s="27"/>
    </row>
    <row r="50" s="4" customFormat="true" ht="23" hidden="true" customHeight="true" spans="1:13">
      <c r="A50" s="11"/>
      <c r="B50" s="12"/>
      <c r="C50" s="12"/>
      <c r="D50" s="13"/>
      <c r="E50" s="21"/>
      <c r="F50" s="21" t="s">
        <v>84</v>
      </c>
      <c r="G50" s="22"/>
      <c r="H50" s="22"/>
      <c r="I50" s="24" t="s">
        <v>142</v>
      </c>
      <c r="J50" s="22"/>
      <c r="K50" s="26"/>
      <c r="L50" s="13"/>
      <c r="M50" s="27"/>
    </row>
    <row r="51" s="4" customFormat="true" ht="23" hidden="true" customHeight="true" spans="1:13">
      <c r="A51" s="11"/>
      <c r="B51" s="12"/>
      <c r="C51" s="12"/>
      <c r="D51" s="13"/>
      <c r="E51" s="21"/>
      <c r="F51" s="21" t="s">
        <v>85</v>
      </c>
      <c r="G51" s="22"/>
      <c r="H51" s="22"/>
      <c r="I51" s="24" t="s">
        <v>142</v>
      </c>
      <c r="J51" s="22"/>
      <c r="K51" s="26"/>
      <c r="L51" s="13"/>
      <c r="M51" s="27"/>
    </row>
    <row r="52" s="4" customFormat="true" ht="23" hidden="true" customHeight="true" spans="1:13">
      <c r="A52" s="11"/>
      <c r="B52" s="12"/>
      <c r="C52" s="12"/>
      <c r="D52" s="13"/>
      <c r="E52" s="21"/>
      <c r="F52" s="21" t="s">
        <v>86</v>
      </c>
      <c r="G52" s="22"/>
      <c r="H52" s="22"/>
      <c r="I52" s="24" t="s">
        <v>142</v>
      </c>
      <c r="J52" s="22"/>
      <c r="K52" s="26"/>
      <c r="L52" s="13"/>
      <c r="M52" s="27"/>
    </row>
    <row r="53" s="4" customFormat="true" ht="23" hidden="true" customHeight="true" spans="1:13">
      <c r="A53" s="11"/>
      <c r="B53" s="12"/>
      <c r="C53" s="12"/>
      <c r="D53" s="13"/>
      <c r="E53" s="21"/>
      <c r="F53" s="21" t="s">
        <v>87</v>
      </c>
      <c r="G53" s="22"/>
      <c r="H53" s="22"/>
      <c r="I53" s="24" t="s">
        <v>142</v>
      </c>
      <c r="J53" s="22"/>
      <c r="K53" s="26"/>
      <c r="L53" s="13"/>
      <c r="M53" s="27"/>
    </row>
    <row r="54" s="4" customFormat="true" ht="23" hidden="true" customHeight="true" spans="1:13">
      <c r="A54" s="11"/>
      <c r="B54" s="12"/>
      <c r="C54" s="12"/>
      <c r="D54" s="13"/>
      <c r="E54" s="21"/>
      <c r="F54" s="21" t="s">
        <v>88</v>
      </c>
      <c r="G54" s="22"/>
      <c r="H54" s="22"/>
      <c r="I54" s="24" t="s">
        <v>142</v>
      </c>
      <c r="J54" s="22"/>
      <c r="K54" s="26"/>
      <c r="L54" s="13"/>
      <c r="M54" s="27"/>
    </row>
    <row r="55" s="4" customFormat="true" ht="23" hidden="true" customHeight="true" spans="1:13">
      <c r="A55" s="11"/>
      <c r="B55" s="12"/>
      <c r="C55" s="12"/>
      <c r="D55" s="13"/>
      <c r="E55" s="21"/>
      <c r="F55" s="21" t="s">
        <v>24</v>
      </c>
      <c r="G55" s="22"/>
      <c r="H55" s="22"/>
      <c r="I55" s="24" t="s">
        <v>142</v>
      </c>
      <c r="J55" s="22"/>
      <c r="K55" s="26"/>
      <c r="L55" s="13"/>
      <c r="M55" s="27"/>
    </row>
    <row r="56" s="4" customFormat="true" ht="23" hidden="true" customHeight="true" spans="1:13">
      <c r="A56" s="11"/>
      <c r="B56" s="12"/>
      <c r="C56" s="12"/>
      <c r="D56" s="13"/>
      <c r="E56" s="21"/>
      <c r="F56" s="21" t="s">
        <v>89</v>
      </c>
      <c r="G56" s="22"/>
      <c r="H56" s="22"/>
      <c r="I56" s="24" t="s">
        <v>142</v>
      </c>
      <c r="J56" s="22"/>
      <c r="K56" s="26"/>
      <c r="L56" s="13"/>
      <c r="M56" s="27"/>
    </row>
    <row r="57" s="4" customFormat="true" ht="23" hidden="true" customHeight="true" spans="1:13">
      <c r="A57" s="11"/>
      <c r="B57" s="12"/>
      <c r="C57" s="12"/>
      <c r="D57" s="13"/>
      <c r="E57" s="21"/>
      <c r="F57" s="21" t="s">
        <v>90</v>
      </c>
      <c r="G57" s="22"/>
      <c r="H57" s="22"/>
      <c r="I57" s="24" t="s">
        <v>142</v>
      </c>
      <c r="J57" s="22"/>
      <c r="K57" s="26"/>
      <c r="L57" s="13"/>
      <c r="M57" s="27"/>
    </row>
    <row r="58" s="4" customFormat="true" ht="23" hidden="true" customHeight="true" spans="1:13">
      <c r="A58" s="11"/>
      <c r="B58" s="12"/>
      <c r="C58" s="12"/>
      <c r="D58" s="13"/>
      <c r="E58" s="21"/>
      <c r="F58" s="21" t="s">
        <v>91</v>
      </c>
      <c r="G58" s="22"/>
      <c r="H58" s="22"/>
      <c r="I58" s="24" t="s">
        <v>142</v>
      </c>
      <c r="J58" s="22"/>
      <c r="K58" s="26"/>
      <c r="L58" s="13"/>
      <c r="M58" s="27"/>
    </row>
    <row r="59" s="4" customFormat="true" ht="23" hidden="true" customHeight="true" spans="1:13">
      <c r="A59" s="11"/>
      <c r="B59" s="12"/>
      <c r="C59" s="12"/>
      <c r="D59" s="13"/>
      <c r="E59" s="21"/>
      <c r="F59" s="21" t="s">
        <v>92</v>
      </c>
      <c r="G59" s="22"/>
      <c r="H59" s="22"/>
      <c r="I59" s="24" t="s">
        <v>142</v>
      </c>
      <c r="J59" s="22"/>
      <c r="K59" s="26"/>
      <c r="L59" s="13"/>
      <c r="M59" s="27"/>
    </row>
    <row r="60" s="4" customFormat="true" ht="23" hidden="true" customHeight="true" spans="1:13">
      <c r="A60" s="11"/>
      <c r="B60" s="12"/>
      <c r="C60" s="12"/>
      <c r="D60" s="13" t="s">
        <v>163</v>
      </c>
      <c r="E60" s="21"/>
      <c r="F60" s="21" t="s">
        <v>90</v>
      </c>
      <c r="G60" s="22"/>
      <c r="H60" s="22"/>
      <c r="I60" s="24" t="s">
        <v>165</v>
      </c>
      <c r="J60" s="22"/>
      <c r="K60" s="26"/>
      <c r="L60" s="13"/>
      <c r="M60" s="27"/>
    </row>
    <row r="61" customFormat="true" ht="23" hidden="true" customHeight="true" spans="1:13">
      <c r="A61" s="11"/>
      <c r="B61" s="12"/>
      <c r="C61" s="12"/>
      <c r="D61" s="13"/>
      <c r="E61" s="21"/>
      <c r="F61" s="21" t="s">
        <v>129</v>
      </c>
      <c r="G61" s="22"/>
      <c r="H61" s="22"/>
      <c r="I61" s="24" t="s">
        <v>165</v>
      </c>
      <c r="J61" s="22"/>
      <c r="K61" s="26"/>
      <c r="L61" s="13"/>
      <c r="M61" s="27"/>
    </row>
    <row r="62" customFormat="true" ht="23" hidden="true" customHeight="true" spans="1:13">
      <c r="A62" s="11"/>
      <c r="B62" s="12"/>
      <c r="C62" s="12"/>
      <c r="D62" s="13"/>
      <c r="E62" s="21"/>
      <c r="F62" s="21" t="s">
        <v>91</v>
      </c>
      <c r="G62" s="22"/>
      <c r="H62" s="22"/>
      <c r="I62" s="24" t="s">
        <v>165</v>
      </c>
      <c r="J62" s="22"/>
      <c r="K62" s="26"/>
      <c r="L62" s="13"/>
      <c r="M62" s="27"/>
    </row>
    <row r="63" customFormat="true" ht="33" hidden="true" customHeight="true" spans="1:13">
      <c r="A63" s="11"/>
      <c r="B63" s="12"/>
      <c r="C63" s="12"/>
      <c r="D63" s="13"/>
      <c r="E63" s="21"/>
      <c r="F63" s="21" t="s">
        <v>50</v>
      </c>
      <c r="G63" s="22"/>
      <c r="H63" s="22"/>
      <c r="I63" s="24" t="s">
        <v>59</v>
      </c>
      <c r="J63" s="22"/>
      <c r="K63" s="26"/>
      <c r="L63" s="13"/>
      <c r="M63" s="27"/>
    </row>
  </sheetData>
  <autoFilter ref="A4:M63">
    <extLst/>
  </autoFilter>
  <mergeCells count="63">
    <mergeCell ref="B2:M2"/>
    <mergeCell ref="K3:L3"/>
    <mergeCell ref="A5:F5"/>
    <mergeCell ref="A6:F6"/>
    <mergeCell ref="A11:F11"/>
    <mergeCell ref="D16:F16"/>
    <mergeCell ref="A19:F19"/>
    <mergeCell ref="A39:F39"/>
    <mergeCell ref="A42:F42"/>
    <mergeCell ref="A47:F47"/>
    <mergeCell ref="A7:A10"/>
    <mergeCell ref="A12:A15"/>
    <mergeCell ref="A17:A18"/>
    <mergeCell ref="A20:A38"/>
    <mergeCell ref="A40:A41"/>
    <mergeCell ref="A43:A46"/>
    <mergeCell ref="A48:A63"/>
    <mergeCell ref="B7:B10"/>
    <mergeCell ref="B12:B15"/>
    <mergeCell ref="B17:B18"/>
    <mergeCell ref="B20:B38"/>
    <mergeCell ref="B40:B41"/>
    <mergeCell ref="B43:B46"/>
    <mergeCell ref="B48:B63"/>
    <mergeCell ref="C7:C10"/>
    <mergeCell ref="C12:C15"/>
    <mergeCell ref="C17:C18"/>
    <mergeCell ref="C20:C38"/>
    <mergeCell ref="C40:C41"/>
    <mergeCell ref="C43:C46"/>
    <mergeCell ref="C48:C63"/>
    <mergeCell ref="D7:D10"/>
    <mergeCell ref="D12:D15"/>
    <mergeCell ref="D17:D18"/>
    <mergeCell ref="D20:D38"/>
    <mergeCell ref="D40:D41"/>
    <mergeCell ref="D43:D46"/>
    <mergeCell ref="D48:D59"/>
    <mergeCell ref="D60:D63"/>
    <mergeCell ref="E7:E10"/>
    <mergeCell ref="E12:E15"/>
    <mergeCell ref="E17:E18"/>
    <mergeCell ref="E40:E41"/>
    <mergeCell ref="E48:E63"/>
    <mergeCell ref="F7:F8"/>
    <mergeCell ref="F9:F10"/>
    <mergeCell ref="F13:F14"/>
    <mergeCell ref="F17:F18"/>
    <mergeCell ref="F40:F41"/>
    <mergeCell ref="K7:K10"/>
    <mergeCell ref="K13:K14"/>
    <mergeCell ref="K17:K18"/>
    <mergeCell ref="K20:K33"/>
    <mergeCell ref="K34:K37"/>
    <mergeCell ref="K40:K41"/>
    <mergeCell ref="K43:K46"/>
    <mergeCell ref="K48:K63"/>
    <mergeCell ref="L7:L10"/>
    <mergeCell ref="L12:L15"/>
    <mergeCell ref="L17:L18"/>
    <mergeCell ref="L20:L38"/>
    <mergeCell ref="L40:L41"/>
    <mergeCell ref="L43:L46"/>
  </mergeCells>
  <pageMargins left="0.354166666666667" right="0.751388888888889" top="0.511805555555556" bottom="0.472222222222222" header="0.5" footer="0.472222222222222"/>
  <pageSetup paperSize="9" scale="76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21"/>
  <sheetViews>
    <sheetView zoomScale="90" zoomScaleNormal="90" topLeftCell="D1" workbookViewId="0">
      <selection activeCell="D1" sqref="D$1:M$1048576"/>
    </sheetView>
  </sheetViews>
  <sheetFormatPr defaultColWidth="8.725" defaultRowHeight="13.5"/>
  <cols>
    <col min="1" max="1" width="9.55" style="4" customWidth="true"/>
    <col min="2" max="2" width="14.175" style="4" customWidth="true"/>
    <col min="3" max="3" width="10.9583333333333" style="4" customWidth="true"/>
    <col min="4" max="4" width="13.3333333333333" style="4" customWidth="true"/>
    <col min="5" max="5" width="16.3833333333333" style="4" customWidth="true"/>
    <col min="6" max="6" width="17.2166666666667" style="5" customWidth="true"/>
    <col min="7" max="7" width="13.725" style="6" customWidth="true"/>
    <col min="8" max="8" width="15.0916666666667" style="4" customWidth="true"/>
    <col min="9" max="9" width="30.55" style="4" customWidth="true"/>
    <col min="10" max="10" width="12.875" style="4"/>
    <col min="11" max="11" width="14.1666666666667" style="4" customWidth="true"/>
    <col min="12" max="12" width="9.3" style="4" customWidth="true"/>
    <col min="13" max="13" width="8.325" style="4" customWidth="true"/>
    <col min="14" max="14" width="12.075" style="4" customWidth="true"/>
    <col min="15" max="16384" width="8.725" style="4"/>
  </cols>
  <sheetData>
    <row r="1" ht="22" customHeight="true" spans="1:2">
      <c r="A1" s="4" t="s">
        <v>167</v>
      </c>
      <c r="B1" s="5"/>
    </row>
    <row r="2" s="1" customFormat="true" ht="22" customHeight="true" spans="2:13">
      <c r="B2" s="7" t="s">
        <v>168</v>
      </c>
      <c r="C2" s="7"/>
      <c r="D2" s="7"/>
      <c r="E2" s="7"/>
      <c r="F2" s="14"/>
      <c r="G2" s="15"/>
      <c r="H2" s="7"/>
      <c r="I2" s="7"/>
      <c r="J2" s="7"/>
      <c r="K2" s="7"/>
      <c r="L2" s="7"/>
      <c r="M2" s="7"/>
    </row>
    <row r="3" s="2" customFormat="true" ht="25" customHeight="true" spans="1:13">
      <c r="A3" s="8" t="s">
        <v>169</v>
      </c>
      <c r="C3" s="8"/>
      <c r="E3" s="16"/>
      <c r="F3" s="17"/>
      <c r="G3" s="18"/>
      <c r="H3" s="16"/>
      <c r="I3" s="16"/>
      <c r="J3" s="16"/>
      <c r="K3" s="23" t="s">
        <v>3</v>
      </c>
      <c r="L3" s="23"/>
      <c r="M3" s="16"/>
    </row>
    <row r="4" s="3" customFormat="true" ht="30" customHeight="true" spans="1:13">
      <c r="A4" s="9" t="s">
        <v>74</v>
      </c>
      <c r="B4" s="9" t="s">
        <v>152</v>
      </c>
      <c r="C4" s="9" t="s">
        <v>153</v>
      </c>
      <c r="D4" s="9" t="s">
        <v>7</v>
      </c>
      <c r="E4" s="9" t="s">
        <v>8</v>
      </c>
      <c r="F4" s="10" t="s">
        <v>9</v>
      </c>
      <c r="G4" s="10" t="s">
        <v>10</v>
      </c>
      <c r="H4" s="19" t="s">
        <v>11</v>
      </c>
      <c r="I4" s="19" t="s">
        <v>12</v>
      </c>
      <c r="J4" s="19" t="s">
        <v>13</v>
      </c>
      <c r="K4" s="19" t="s">
        <v>14</v>
      </c>
      <c r="L4" s="19" t="s">
        <v>15</v>
      </c>
      <c r="M4" s="19" t="s">
        <v>16</v>
      </c>
    </row>
    <row r="5" s="4" customFormat="true" ht="26" customHeight="true" spans="1:13">
      <c r="A5" s="10" t="s">
        <v>21</v>
      </c>
      <c r="B5" s="10"/>
      <c r="C5" s="10"/>
      <c r="D5" s="10"/>
      <c r="E5" s="10"/>
      <c r="F5" s="10"/>
      <c r="G5" s="20">
        <f t="shared" ref="G5:J5" si="0">SUM(G6:G21)</f>
        <v>4032.36</v>
      </c>
      <c r="H5" s="20">
        <f t="shared" si="0"/>
        <v>4032.36</v>
      </c>
      <c r="I5" s="24"/>
      <c r="J5" s="20">
        <f t="shared" si="0"/>
        <v>4032.36</v>
      </c>
      <c r="K5" s="25"/>
      <c r="L5" s="13"/>
      <c r="M5" s="27"/>
    </row>
    <row r="6" s="4" customFormat="true" ht="30" customHeight="true" spans="1:13">
      <c r="A6" s="11">
        <v>1</v>
      </c>
      <c r="B6" s="12" t="s">
        <v>161</v>
      </c>
      <c r="C6" s="12" t="s">
        <v>162</v>
      </c>
      <c r="D6" s="13" t="s">
        <v>163</v>
      </c>
      <c r="E6" s="21" t="s">
        <v>164</v>
      </c>
      <c r="F6" s="21" t="s">
        <v>82</v>
      </c>
      <c r="G6" s="22">
        <v>140</v>
      </c>
      <c r="H6" s="22">
        <v>140</v>
      </c>
      <c r="I6" s="24" t="s">
        <v>142</v>
      </c>
      <c r="J6" s="22">
        <v>140</v>
      </c>
      <c r="K6" s="26" t="s">
        <v>26</v>
      </c>
      <c r="L6" s="13"/>
      <c r="M6" s="27"/>
    </row>
    <row r="7" s="4" customFormat="true" ht="30" customHeight="true" spans="1:13">
      <c r="A7" s="11"/>
      <c r="B7" s="12"/>
      <c r="C7" s="12"/>
      <c r="D7" s="13"/>
      <c r="E7" s="21"/>
      <c r="F7" s="21" t="s">
        <v>83</v>
      </c>
      <c r="G7" s="22">
        <v>140</v>
      </c>
      <c r="H7" s="22">
        <v>140</v>
      </c>
      <c r="I7" s="24" t="s">
        <v>142</v>
      </c>
      <c r="J7" s="22">
        <v>140</v>
      </c>
      <c r="K7" s="26"/>
      <c r="L7" s="13"/>
      <c r="M7" s="27"/>
    </row>
    <row r="8" s="4" customFormat="true" ht="30" customHeight="true" spans="1:13">
      <c r="A8" s="11"/>
      <c r="B8" s="12"/>
      <c r="C8" s="12"/>
      <c r="D8" s="13"/>
      <c r="E8" s="21"/>
      <c r="F8" s="21" t="s">
        <v>84</v>
      </c>
      <c r="G8" s="22">
        <v>140</v>
      </c>
      <c r="H8" s="22">
        <v>140</v>
      </c>
      <c r="I8" s="24" t="s">
        <v>142</v>
      </c>
      <c r="J8" s="22">
        <v>140</v>
      </c>
      <c r="K8" s="26"/>
      <c r="L8" s="13"/>
      <c r="M8" s="27"/>
    </row>
    <row r="9" s="4" customFormat="true" ht="30" customHeight="true" spans="1:13">
      <c r="A9" s="11"/>
      <c r="B9" s="12"/>
      <c r="C9" s="12"/>
      <c r="D9" s="13"/>
      <c r="E9" s="21"/>
      <c r="F9" s="21" t="s">
        <v>85</v>
      </c>
      <c r="G9" s="22">
        <v>140</v>
      </c>
      <c r="H9" s="22">
        <v>140</v>
      </c>
      <c r="I9" s="24" t="s">
        <v>142</v>
      </c>
      <c r="J9" s="22">
        <v>140</v>
      </c>
      <c r="K9" s="26"/>
      <c r="L9" s="13"/>
      <c r="M9" s="27"/>
    </row>
    <row r="10" s="4" customFormat="true" ht="30" customHeight="true" spans="1:13">
      <c r="A10" s="11"/>
      <c r="B10" s="12"/>
      <c r="C10" s="12"/>
      <c r="D10" s="13"/>
      <c r="E10" s="21"/>
      <c r="F10" s="21" t="s">
        <v>86</v>
      </c>
      <c r="G10" s="22">
        <v>140</v>
      </c>
      <c r="H10" s="22">
        <v>140</v>
      </c>
      <c r="I10" s="24" t="s">
        <v>142</v>
      </c>
      <c r="J10" s="22">
        <v>140</v>
      </c>
      <c r="K10" s="26"/>
      <c r="L10" s="13"/>
      <c r="M10" s="27"/>
    </row>
    <row r="11" s="4" customFormat="true" ht="30" customHeight="true" spans="1:13">
      <c r="A11" s="11"/>
      <c r="B11" s="12"/>
      <c r="C11" s="12"/>
      <c r="D11" s="13"/>
      <c r="E11" s="21"/>
      <c r="F11" s="21" t="s">
        <v>87</v>
      </c>
      <c r="G11" s="22">
        <v>140</v>
      </c>
      <c r="H11" s="22">
        <v>140</v>
      </c>
      <c r="I11" s="24" t="s">
        <v>142</v>
      </c>
      <c r="J11" s="22">
        <v>140</v>
      </c>
      <c r="K11" s="26"/>
      <c r="L11" s="13"/>
      <c r="M11" s="27"/>
    </row>
    <row r="12" s="4" customFormat="true" ht="30" customHeight="true" spans="1:13">
      <c r="A12" s="11"/>
      <c r="B12" s="12"/>
      <c r="C12" s="12"/>
      <c r="D12" s="13"/>
      <c r="E12" s="21"/>
      <c r="F12" s="21" t="s">
        <v>88</v>
      </c>
      <c r="G12" s="22">
        <v>140</v>
      </c>
      <c r="H12" s="22">
        <v>140</v>
      </c>
      <c r="I12" s="24" t="s">
        <v>142</v>
      </c>
      <c r="J12" s="22">
        <v>140</v>
      </c>
      <c r="K12" s="26"/>
      <c r="L12" s="13"/>
      <c r="M12" s="27"/>
    </row>
    <row r="13" s="4" customFormat="true" ht="30" customHeight="true" spans="1:13">
      <c r="A13" s="11"/>
      <c r="B13" s="12"/>
      <c r="C13" s="12"/>
      <c r="D13" s="13"/>
      <c r="E13" s="21"/>
      <c r="F13" s="21" t="s">
        <v>24</v>
      </c>
      <c r="G13" s="22">
        <v>140</v>
      </c>
      <c r="H13" s="22">
        <v>140</v>
      </c>
      <c r="I13" s="24" t="s">
        <v>142</v>
      </c>
      <c r="J13" s="22">
        <v>140</v>
      </c>
      <c r="K13" s="26"/>
      <c r="L13" s="13"/>
      <c r="M13" s="27"/>
    </row>
    <row r="14" s="4" customFormat="true" ht="30" customHeight="true" spans="1:13">
      <c r="A14" s="11"/>
      <c r="B14" s="12"/>
      <c r="C14" s="12"/>
      <c r="D14" s="13"/>
      <c r="E14" s="21"/>
      <c r="F14" s="21" t="s">
        <v>89</v>
      </c>
      <c r="G14" s="22">
        <v>140</v>
      </c>
      <c r="H14" s="22">
        <v>140</v>
      </c>
      <c r="I14" s="24" t="s">
        <v>142</v>
      </c>
      <c r="J14" s="22">
        <v>140</v>
      </c>
      <c r="K14" s="26"/>
      <c r="L14" s="13"/>
      <c r="M14" s="27"/>
    </row>
    <row r="15" s="4" customFormat="true" ht="30" customHeight="true" spans="1:13">
      <c r="A15" s="11"/>
      <c r="B15" s="12"/>
      <c r="C15" s="12"/>
      <c r="D15" s="13"/>
      <c r="E15" s="21"/>
      <c r="F15" s="21" t="s">
        <v>90</v>
      </c>
      <c r="G15" s="22">
        <v>140</v>
      </c>
      <c r="H15" s="22">
        <v>140</v>
      </c>
      <c r="I15" s="24" t="s">
        <v>142</v>
      </c>
      <c r="J15" s="22">
        <v>140</v>
      </c>
      <c r="K15" s="26"/>
      <c r="L15" s="13"/>
      <c r="M15" s="27"/>
    </row>
    <row r="16" s="4" customFormat="true" ht="30" customHeight="true" spans="1:13">
      <c r="A16" s="11"/>
      <c r="B16" s="12"/>
      <c r="C16" s="12"/>
      <c r="D16" s="13"/>
      <c r="E16" s="21"/>
      <c r="F16" s="21" t="s">
        <v>91</v>
      </c>
      <c r="G16" s="22">
        <v>140</v>
      </c>
      <c r="H16" s="22">
        <v>140</v>
      </c>
      <c r="I16" s="24" t="s">
        <v>142</v>
      </c>
      <c r="J16" s="22">
        <v>140</v>
      </c>
      <c r="K16" s="26"/>
      <c r="L16" s="13"/>
      <c r="M16" s="27"/>
    </row>
    <row r="17" s="4" customFormat="true" ht="30" customHeight="true" spans="1:13">
      <c r="A17" s="11"/>
      <c r="B17" s="12"/>
      <c r="C17" s="12"/>
      <c r="D17" s="13"/>
      <c r="E17" s="21"/>
      <c r="F17" s="21" t="s">
        <v>92</v>
      </c>
      <c r="G17" s="22">
        <v>140</v>
      </c>
      <c r="H17" s="22">
        <v>140</v>
      </c>
      <c r="I17" s="24" t="s">
        <v>142</v>
      </c>
      <c r="J17" s="22">
        <v>140</v>
      </c>
      <c r="K17" s="26"/>
      <c r="L17" s="13"/>
      <c r="M17" s="27"/>
    </row>
    <row r="18" s="4" customFormat="true" ht="30" customHeight="true" spans="1:13">
      <c r="A18" s="11"/>
      <c r="B18" s="12"/>
      <c r="C18" s="12"/>
      <c r="D18" s="13" t="s">
        <v>163</v>
      </c>
      <c r="E18" s="21"/>
      <c r="F18" s="21" t="s">
        <v>90</v>
      </c>
      <c r="G18" s="22">
        <v>600</v>
      </c>
      <c r="H18" s="22">
        <v>600</v>
      </c>
      <c r="I18" s="24" t="s">
        <v>165</v>
      </c>
      <c r="J18" s="22">
        <v>600</v>
      </c>
      <c r="K18" s="26"/>
      <c r="L18" s="13"/>
      <c r="M18" s="27"/>
    </row>
    <row r="19" customFormat="true" ht="30" customHeight="true" spans="1:13">
      <c r="A19" s="11"/>
      <c r="B19" s="12"/>
      <c r="C19" s="12"/>
      <c r="D19" s="13"/>
      <c r="E19" s="21"/>
      <c r="F19" s="21" t="s">
        <v>129</v>
      </c>
      <c r="G19" s="22">
        <v>600</v>
      </c>
      <c r="H19" s="22">
        <v>600</v>
      </c>
      <c r="I19" s="24" t="s">
        <v>165</v>
      </c>
      <c r="J19" s="22">
        <v>600</v>
      </c>
      <c r="K19" s="26"/>
      <c r="L19" s="13"/>
      <c r="M19" s="27"/>
    </row>
    <row r="20" customFormat="true" ht="30" customHeight="true" spans="1:13">
      <c r="A20" s="11"/>
      <c r="B20" s="12"/>
      <c r="C20" s="12"/>
      <c r="D20" s="13"/>
      <c r="E20" s="21"/>
      <c r="F20" s="21" t="s">
        <v>91</v>
      </c>
      <c r="G20" s="22">
        <v>800</v>
      </c>
      <c r="H20" s="22">
        <v>800</v>
      </c>
      <c r="I20" s="24" t="s">
        <v>165</v>
      </c>
      <c r="J20" s="22">
        <v>800</v>
      </c>
      <c r="K20" s="26"/>
      <c r="L20" s="13"/>
      <c r="M20" s="27"/>
    </row>
    <row r="21" customFormat="true" ht="33" customHeight="true" spans="1:13">
      <c r="A21" s="11"/>
      <c r="B21" s="12"/>
      <c r="C21" s="12"/>
      <c r="D21" s="13"/>
      <c r="E21" s="21"/>
      <c r="F21" s="21" t="s">
        <v>50</v>
      </c>
      <c r="G21" s="22">
        <v>352.36</v>
      </c>
      <c r="H21" s="22">
        <v>352.36</v>
      </c>
      <c r="I21" s="24" t="s">
        <v>59</v>
      </c>
      <c r="J21" s="22">
        <v>352.36</v>
      </c>
      <c r="K21" s="26"/>
      <c r="L21" s="13"/>
      <c r="M21" s="27"/>
    </row>
  </sheetData>
  <autoFilter ref="A4:M21">
    <extLst/>
  </autoFilter>
  <mergeCells count="10">
    <mergeCell ref="B2:M2"/>
    <mergeCell ref="K3:L3"/>
    <mergeCell ref="A5:F5"/>
    <mergeCell ref="A6:A21"/>
    <mergeCell ref="B6:B21"/>
    <mergeCell ref="C6:C21"/>
    <mergeCell ref="D6:D17"/>
    <mergeCell ref="D18:D21"/>
    <mergeCell ref="E6:E21"/>
    <mergeCell ref="K6:K21"/>
  </mergeCells>
  <pageMargins left="0.354166666666667" right="0.751388888888889" top="0.66875" bottom="0.629861111111111" header="0.5" footer="0.472222222222222"/>
  <pageSetup paperSize="9" scale="74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0" sqref="G20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资金第三次分配表</vt:lpstr>
      <vt:lpstr>资金第二次分配表 (2)</vt:lpstr>
      <vt:lpstr>附件1-1（新建24年村组道路）</vt:lpstr>
      <vt:lpstr>附件1（指标结余收回安排下达明细表）</vt:lpstr>
      <vt:lpstr>资金第三次分配表 </vt:lpstr>
      <vt:lpstr>附件2（资金第三次分配表 ）</vt:lpstr>
      <vt:lpstr>附件3  地方债券资金分配表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guyuan</cp:lastModifiedBy>
  <dcterms:created xsi:type="dcterms:W3CDTF">2024-04-01T10:12:00Z</dcterms:created>
  <dcterms:modified xsi:type="dcterms:W3CDTF">2025-09-24T15:18:34Z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D711C2B096D84BA5857D577ABFEA6429_11</vt:lpwstr>
  </property>
  <property fmtid="{D5CDD505-2E9C-101B-9397-08002B2CF9AE}" pid="3" name="KSOProductBuildVer">
    <vt:lpwstr>2052-11.8.2.9980</vt:lpwstr>
  </property>
  <property fmtid="{D5CDD505-2E9C-101B-9397-08002B2CF9AE}" pid="4" name="KSOReadingLayout">
    <vt:bool>true</vt:bool>
  </property>
</Properties>
</file>