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已确定结余 (2)" sheetId="1" r:id="rId1"/>
  </sheets>
  <definedNames>
    <definedName name="_xlnm._FilterDatabase" localSheetId="0" hidden="1">'已确定结余 (2)'!$A$5:$O$57</definedName>
    <definedName name="_xlnm.Print_Area" localSheetId="0">'已确定结余 (2)'!$A$1:$O$57</definedName>
    <definedName name="_xlnm.Print_Titles" localSheetId="0">'已确定结余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<sst xmlns="http://schemas.openxmlformats.org/spreadsheetml/2006/main" count="229" uniqueCount="98">
  <si>
    <t xml:space="preserve"> 附件1：</t>
  </si>
  <si>
    <t>2023年调整下达涉农统筹整合资金分配明细表（第八批）</t>
  </si>
  <si>
    <t xml:space="preserve">  西财指标〔2023〕336号</t>
  </si>
  <si>
    <t>单位：元</t>
  </si>
  <si>
    <t>调整前安排情况</t>
  </si>
  <si>
    <t>结余情况</t>
  </si>
  <si>
    <t>调整后安排情况</t>
  </si>
  <si>
    <t>上级指标文号</t>
  </si>
  <si>
    <t>本级指标文号</t>
  </si>
  <si>
    <t>资金性质</t>
  </si>
  <si>
    <t>实施单位</t>
  </si>
  <si>
    <t>项目名称</t>
  </si>
  <si>
    <t>下达金额</t>
  </si>
  <si>
    <t>使用金额</t>
  </si>
  <si>
    <t>结余金额</t>
  </si>
  <si>
    <t>原预算科目</t>
  </si>
  <si>
    <t>调整安排金额</t>
  </si>
  <si>
    <t>调整后预算科目</t>
  </si>
  <si>
    <t>合计</t>
  </si>
  <si>
    <t>宁财〔农〕指标〔2022〕605号</t>
  </si>
  <si>
    <t>西财指标〔2023〕82号</t>
  </si>
  <si>
    <t>中央</t>
  </si>
  <si>
    <t>农业农村局</t>
  </si>
  <si>
    <t>“见犊（驹）补母”</t>
  </si>
  <si>
    <t>2130505-生产发展</t>
  </si>
  <si>
    <t>庭院经济</t>
  </si>
  <si>
    <t>养殖示范村建设</t>
  </si>
  <si>
    <t>马铃薯原原种补贴</t>
  </si>
  <si>
    <t>马铃薯一级种薯繁育基地</t>
  </si>
  <si>
    <t>马铃薯新品种新技术推广</t>
  </si>
  <si>
    <t>2023年马铃薯产品加工</t>
  </si>
  <si>
    <t>农产品仓储保鲜冷链设施建设</t>
  </si>
  <si>
    <t>蔬菜标准化基地</t>
  </si>
  <si>
    <t>全株玉米青贮</t>
  </si>
  <si>
    <t>油料种植</t>
  </si>
  <si>
    <t>蔬菜集约化育苗</t>
  </si>
  <si>
    <t>605号指标</t>
  </si>
  <si>
    <t>杂粮规模化基地建设</t>
  </si>
  <si>
    <t>稳定母牛存栏</t>
  </si>
  <si>
    <t>农业局结余</t>
  </si>
  <si>
    <t>2023年畜禽粪污资源化利用</t>
  </si>
  <si>
    <t>农业局调整使用</t>
  </si>
  <si>
    <t>西财指标〔2023〕253号</t>
  </si>
  <si>
    <t>马铃薯原种繁育基地建设</t>
  </si>
  <si>
    <t>纯结余</t>
  </si>
  <si>
    <t>水务局</t>
  </si>
  <si>
    <t>葫芦河中下游片区农村供水保障提升工程</t>
  </si>
  <si>
    <t>2130504-农村基础设施建设</t>
  </si>
  <si>
    <t>沙沟乡人民政府</t>
  </si>
  <si>
    <t>西吉县沙沟乡阳庄村日光拱棚建设项目</t>
  </si>
  <si>
    <t>马莲乡人民政府</t>
  </si>
  <si>
    <t>陆家沟食用菌生产基地建设项目</t>
  </si>
  <si>
    <t>田坪乡人民政府</t>
  </si>
  <si>
    <t>2023年特色蘑菇种植项目</t>
  </si>
  <si>
    <t>人社局</t>
  </si>
  <si>
    <t>公益性岗位</t>
  </si>
  <si>
    <t>2130506-社会发展</t>
  </si>
  <si>
    <t>王民乡人民政府</t>
  </si>
  <si>
    <t>续建2022年乡村振兴示范村建设项目</t>
  </si>
  <si>
    <t>西吉县2022年现代高效节水灌溉工程（硝河乡和美新村、什字乡什字村）</t>
  </si>
  <si>
    <t>西滩乡人民政府</t>
  </si>
  <si>
    <t>白崖乡人民政府</t>
  </si>
  <si>
    <t>乡村振兴局</t>
  </si>
  <si>
    <t>雨露计划项目</t>
  </si>
  <si>
    <t>2022年小流域建设项目（西吉县红耀小流域综合治理工程）</t>
  </si>
  <si>
    <t>偏城乡人民政府</t>
  </si>
  <si>
    <t>2023年偏城乡柳林村“十三五”移民致富提升行动木耳种植项目资金</t>
  </si>
  <si>
    <t>2022年创建移民综合整治示范点建设项目</t>
  </si>
  <si>
    <t>兴隆镇人民政府</t>
  </si>
  <si>
    <t>兴隆镇下范村日光温室项目</t>
  </si>
  <si>
    <t>水利工程管理中心</t>
  </si>
  <si>
    <t>西吉县抗旱减灾调蓄工程</t>
  </si>
  <si>
    <t>兴隆镇下范村日光温室项目（二期）</t>
  </si>
  <si>
    <t>宁财〔农〕指标〔2023〕173号</t>
  </si>
  <si>
    <t>西财指标〔2023〕91号</t>
  </si>
  <si>
    <t>农产品推介</t>
  </si>
  <si>
    <t>西吉县2022年现代高效节水灌溉工程（兴平乡兴平村杨百户、偏城乡北庄村和平峰镇庙坪等村）</t>
  </si>
  <si>
    <t>2022年特色产品营销</t>
  </si>
  <si>
    <t>（2023年）特色农产品营销</t>
  </si>
  <si>
    <t>宁财〔农〕指标〔2022〕639号</t>
  </si>
  <si>
    <t>自治区</t>
  </si>
  <si>
    <t>何洼水厂调蓄水池滑坡治理项目</t>
  </si>
  <si>
    <t>新营乡人民政府</t>
  </si>
  <si>
    <t>宁财〔农〕指标〔2022〕640号</t>
  </si>
  <si>
    <t>马建乡人民政府</t>
  </si>
  <si>
    <t>宁财〔农〕指标〔2023〕234号</t>
  </si>
  <si>
    <t>住建局</t>
  </si>
  <si>
    <t>2023年农村危房及抗震宜居房改造项目</t>
  </si>
  <si>
    <t>2210105-农村危房改造</t>
  </si>
  <si>
    <t>2022年小流域建设项目（西吉县平峰张武小流域综合治理项目）</t>
  </si>
  <si>
    <t>2130701-对村级公益事业建设的补助</t>
  </si>
  <si>
    <t>农用残膜回收</t>
  </si>
  <si>
    <t>2022年小流域建设项目（西吉县沙洼小型淤地坝工程）</t>
  </si>
  <si>
    <t>2022年小流域建设项目（麻子湾淤地坝除险加固工程）</t>
  </si>
  <si>
    <t>宁财〔农〕指标〔2023〕186号</t>
  </si>
  <si>
    <t>宁财（建）指标〔2023〕264号</t>
  </si>
  <si>
    <t>西吉县2022年现代高效节水灌溉工程（新营乡陈阳川村和黑城河村、硝河乡隆堡村、平峰镇王庆村、火石寨乡沙岗村和大庄村）</t>
  </si>
  <si>
    <t>宁财（农）指标〔2023〕141号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</si>
</sst>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1"/>
  <sheetViews>
    <sheetView tabSelected="1" topLeftCell="A28" workbookViewId="0">
      <selection activeCell="E33" sqref="E33"/>
    </sheetView>
  </sheetViews>
  <sheetFormatPr defaultColWidth="8.88888888888889" defaultRowHeight="14.4"/>
  <cols>
    <col min="1" max="1" width="15.5555555555556" customWidth="1"/>
    <col min="2" max="3" width="13.3333333333333" customWidth="1"/>
    <col min="4" max="4" width="13.1111111111111" customWidth="1"/>
    <col min="5" max="5" width="34.1111111111111" customWidth="1"/>
    <col min="6" max="6" width="11.7777777777778" customWidth="1"/>
    <col min="7" max="7" width="13.1111111111111" customWidth="1"/>
    <col min="8" max="8" width="13.7777777777778" style="4" customWidth="1"/>
    <col min="9" max="9" width="18.6666666666667" customWidth="1"/>
    <col min="10" max="10" width="13.5555555555556" customWidth="1"/>
    <col min="11" max="11" width="14.4444444444444" customWidth="1"/>
    <col min="12" max="12" width="13.2222222222222" customWidth="1"/>
    <col min="13" max="13" width="24.6666666666667" customWidth="1"/>
    <col min="14" max="14" width="13.5555555555556" customWidth="1"/>
    <col min="15" max="15" width="12.1111111111111" customWidth="1"/>
    <col min="16" max="16" width="12.8888888888889" hidden="1" customWidth="1"/>
    <col min="17" max="17" width="14.3333333333333" hidden="1" customWidth="1"/>
    <col min="18" max="18" width="11.7777777777778"/>
  </cols>
  <sheetData>
    <row r="1" ht="15.6" spans="1:1">
      <c r="A1" s="5" t="s">
        <v>0</v>
      </c>
    </row>
    <row r="2" ht="2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Format="1" ht="22" customHeight="1" spans="1:14">
      <c r="A3" s="7" t="s">
        <v>2</v>
      </c>
      <c r="B3" s="7"/>
      <c r="C3" s="7"/>
      <c r="D3" s="7"/>
      <c r="E3" s="6"/>
      <c r="F3" s="6"/>
      <c r="G3" s="6"/>
      <c r="H3" s="8"/>
      <c r="I3" s="6"/>
      <c r="J3" s="6"/>
      <c r="K3" s="6"/>
      <c r="L3" s="6"/>
      <c r="M3" s="6"/>
      <c r="N3" s="51" t="s">
        <v>3</v>
      </c>
    </row>
    <row r="4" s="1" customFormat="1" ht="23" customHeight="1" spans="1:15">
      <c r="A4" s="9" t="s">
        <v>4</v>
      </c>
      <c r="B4" s="9"/>
      <c r="C4" s="9"/>
      <c r="D4" s="9"/>
      <c r="E4" s="9"/>
      <c r="F4" s="9"/>
      <c r="G4" s="9"/>
      <c r="H4" s="10"/>
      <c r="I4" s="9"/>
      <c r="J4" s="52" t="s">
        <v>5</v>
      </c>
      <c r="K4" s="53"/>
      <c r="L4" s="9" t="s">
        <v>6</v>
      </c>
      <c r="M4" s="9"/>
      <c r="N4" s="9"/>
      <c r="O4" s="9"/>
    </row>
    <row r="5" s="2" customFormat="1" ht="30" customHeight="1" spans="1:15">
      <c r="A5" s="11" t="s">
        <v>7</v>
      </c>
      <c r="B5" s="11" t="s">
        <v>8</v>
      </c>
      <c r="C5" s="12" t="s">
        <v>9</v>
      </c>
      <c r="D5" s="12" t="s">
        <v>10</v>
      </c>
      <c r="E5" s="12" t="s">
        <v>11</v>
      </c>
      <c r="F5" s="11" t="s">
        <v>12</v>
      </c>
      <c r="G5" s="11" t="s">
        <v>13</v>
      </c>
      <c r="H5" s="13" t="s">
        <v>14</v>
      </c>
      <c r="I5" s="12" t="s">
        <v>15</v>
      </c>
      <c r="J5" s="54"/>
      <c r="K5" s="11" t="s">
        <v>7</v>
      </c>
      <c r="L5" s="12" t="s">
        <v>10</v>
      </c>
      <c r="M5" s="12" t="s">
        <v>11</v>
      </c>
      <c r="N5" s="11" t="s">
        <v>16</v>
      </c>
      <c r="O5" s="55" t="s">
        <v>17</v>
      </c>
    </row>
    <row r="6" s="1" customFormat="1" ht="24" customHeight="1" spans="1:15">
      <c r="A6" s="9" t="s">
        <v>18</v>
      </c>
      <c r="B6" s="9"/>
      <c r="C6" s="9"/>
      <c r="D6" s="9"/>
      <c r="E6" s="9"/>
      <c r="F6" s="14">
        <f>SUM(F7:F57)</f>
        <v>202704976.6</v>
      </c>
      <c r="G6" s="14">
        <f>SUM(G7:G57)</f>
        <v>173175783.38</v>
      </c>
      <c r="H6" s="14">
        <f>SUM(H7:H57)</f>
        <v>29529193.22</v>
      </c>
      <c r="I6" s="53"/>
      <c r="J6" s="14">
        <f>SUM(J7:J57)</f>
        <v>29529193.22</v>
      </c>
      <c r="K6" s="53"/>
      <c r="L6" s="53"/>
      <c r="M6" s="53"/>
      <c r="N6" s="14">
        <f>SUM(N7:N57)</f>
        <v>29529193.22</v>
      </c>
      <c r="O6" s="53"/>
    </row>
    <row r="7" s="3" customFormat="1" ht="25" customHeight="1" spans="1:15">
      <c r="A7" s="15" t="s">
        <v>19</v>
      </c>
      <c r="B7" s="16" t="s">
        <v>20</v>
      </c>
      <c r="C7" s="15" t="s">
        <v>21</v>
      </c>
      <c r="D7" s="17" t="s">
        <v>22</v>
      </c>
      <c r="E7" s="17" t="s">
        <v>23</v>
      </c>
      <c r="F7" s="17">
        <f>4500*10000</f>
        <v>45000000</v>
      </c>
      <c r="G7" s="17">
        <f>4481.04*10000</f>
        <v>44810400</v>
      </c>
      <c r="H7" s="17">
        <f t="shared" ref="H7:H18" si="0">F7-G7</f>
        <v>189600</v>
      </c>
      <c r="I7" s="17" t="s">
        <v>24</v>
      </c>
      <c r="J7" s="17">
        <f>SUM(H7:H34)</f>
        <v>17864256.17</v>
      </c>
      <c r="K7" s="16" t="s">
        <v>19</v>
      </c>
      <c r="L7" s="17" t="s">
        <v>22</v>
      </c>
      <c r="M7" s="17" t="s">
        <v>25</v>
      </c>
      <c r="N7" s="17">
        <f>58.79*10000</f>
        <v>587900</v>
      </c>
      <c r="O7" s="20" t="s">
        <v>24</v>
      </c>
    </row>
    <row r="8" s="3" customFormat="1" ht="25" customHeight="1" spans="1:15">
      <c r="A8" s="18"/>
      <c r="B8" s="16"/>
      <c r="C8" s="18"/>
      <c r="D8" s="17"/>
      <c r="E8" s="17" t="s">
        <v>26</v>
      </c>
      <c r="F8" s="17">
        <f>130*10000</f>
        <v>1300000</v>
      </c>
      <c r="G8" s="17">
        <f>126.5*10000</f>
        <v>1265000</v>
      </c>
      <c r="H8" s="17">
        <f t="shared" si="0"/>
        <v>35000</v>
      </c>
      <c r="I8" s="17" t="s">
        <v>24</v>
      </c>
      <c r="J8" s="17"/>
      <c r="K8" s="16"/>
      <c r="L8" s="17"/>
      <c r="M8" s="17"/>
      <c r="N8" s="17"/>
      <c r="O8" s="20"/>
    </row>
    <row r="9" s="3" customFormat="1" ht="25" customHeight="1" spans="1:15">
      <c r="A9" s="18"/>
      <c r="B9" s="16"/>
      <c r="C9" s="18"/>
      <c r="D9" s="17"/>
      <c r="E9" s="17" t="s">
        <v>27</v>
      </c>
      <c r="F9" s="17">
        <f>1154*10000</f>
        <v>11540000</v>
      </c>
      <c r="G9" s="17">
        <f>1153.66509*10000</f>
        <v>11536650.9</v>
      </c>
      <c r="H9" s="17">
        <f t="shared" si="0"/>
        <v>3349.09999999963</v>
      </c>
      <c r="I9" s="17" t="s">
        <v>24</v>
      </c>
      <c r="J9" s="17"/>
      <c r="K9" s="16"/>
      <c r="L9" s="17"/>
      <c r="M9" s="17"/>
      <c r="N9" s="17"/>
      <c r="O9" s="20"/>
    </row>
    <row r="10" s="3" customFormat="1" ht="25" customHeight="1" spans="1:15">
      <c r="A10" s="18"/>
      <c r="B10" s="16"/>
      <c r="C10" s="18"/>
      <c r="D10" s="17"/>
      <c r="E10" s="17" t="s">
        <v>28</v>
      </c>
      <c r="F10" s="17">
        <f>800*10000</f>
        <v>8000000</v>
      </c>
      <c r="G10" s="17">
        <f>795.8972*10000</f>
        <v>7958972</v>
      </c>
      <c r="H10" s="17">
        <f t="shared" si="0"/>
        <v>41028</v>
      </c>
      <c r="I10" s="17" t="s">
        <v>24</v>
      </c>
      <c r="J10" s="17"/>
      <c r="K10" s="16"/>
      <c r="L10" s="17"/>
      <c r="M10" s="17"/>
      <c r="N10" s="17"/>
      <c r="O10" s="20"/>
    </row>
    <row r="11" s="3" customFormat="1" ht="25" customHeight="1" spans="1:15">
      <c r="A11" s="18"/>
      <c r="B11" s="16"/>
      <c r="C11" s="18"/>
      <c r="D11" s="17"/>
      <c r="E11" s="17" t="s">
        <v>29</v>
      </c>
      <c r="F11" s="17">
        <f>740*10000</f>
        <v>7400000</v>
      </c>
      <c r="G11" s="17">
        <f>711.2786*10000</f>
        <v>7112786</v>
      </c>
      <c r="H11" s="17">
        <f t="shared" si="0"/>
        <v>287214</v>
      </c>
      <c r="I11" s="17" t="s">
        <v>24</v>
      </c>
      <c r="J11" s="17"/>
      <c r="K11" s="16"/>
      <c r="L11" s="17"/>
      <c r="M11" s="17"/>
      <c r="N11" s="17"/>
      <c r="O11" s="20"/>
    </row>
    <row r="12" s="3" customFormat="1" ht="25" customHeight="1" spans="1:15">
      <c r="A12" s="18"/>
      <c r="B12" s="16"/>
      <c r="C12" s="18"/>
      <c r="D12" s="17"/>
      <c r="E12" s="17" t="s">
        <v>30</v>
      </c>
      <c r="F12" s="17">
        <f>190*10000</f>
        <v>1900000</v>
      </c>
      <c r="G12" s="17">
        <f>140*10000</f>
        <v>1400000</v>
      </c>
      <c r="H12" s="17">
        <f t="shared" si="0"/>
        <v>500000</v>
      </c>
      <c r="I12" s="17" t="s">
        <v>24</v>
      </c>
      <c r="J12" s="17"/>
      <c r="K12" s="16"/>
      <c r="L12" s="17"/>
      <c r="M12" s="16" t="s">
        <v>31</v>
      </c>
      <c r="N12" s="17">
        <f>6.34*10000</f>
        <v>63400</v>
      </c>
      <c r="O12" s="20"/>
    </row>
    <row r="13" s="3" customFormat="1" ht="25" customHeight="1" spans="1:15">
      <c r="A13" s="18"/>
      <c r="B13" s="16"/>
      <c r="C13" s="18"/>
      <c r="D13" s="17"/>
      <c r="E13" s="17" t="s">
        <v>32</v>
      </c>
      <c r="F13" s="17">
        <f>2200*10000</f>
        <v>22000000</v>
      </c>
      <c r="G13" s="17">
        <f>1763.6893*10000</f>
        <v>17636893</v>
      </c>
      <c r="H13" s="17">
        <f t="shared" si="0"/>
        <v>4363107</v>
      </c>
      <c r="I13" s="17" t="s">
        <v>24</v>
      </c>
      <c r="J13" s="17"/>
      <c r="K13" s="16"/>
      <c r="L13" s="17"/>
      <c r="M13" s="17" t="s">
        <v>33</v>
      </c>
      <c r="N13" s="17">
        <f>437.22129*10000</f>
        <v>4372212.9</v>
      </c>
      <c r="O13" s="20"/>
    </row>
    <row r="14" s="3" customFormat="1" ht="25" customHeight="1" spans="1:16">
      <c r="A14" s="18"/>
      <c r="B14" s="16"/>
      <c r="C14" s="18"/>
      <c r="D14" s="17"/>
      <c r="E14" s="17" t="s">
        <v>34</v>
      </c>
      <c r="F14" s="17">
        <f>1743*10000</f>
        <v>17430000</v>
      </c>
      <c r="G14" s="17">
        <f>1730.78035*10000</f>
        <v>17307803.5</v>
      </c>
      <c r="H14" s="17">
        <f t="shared" si="0"/>
        <v>122196.5</v>
      </c>
      <c r="I14" s="17" t="s">
        <v>24</v>
      </c>
      <c r="J14" s="17"/>
      <c r="K14" s="16"/>
      <c r="L14" s="17"/>
      <c r="M14" s="17" t="s">
        <v>35</v>
      </c>
      <c r="N14" s="17">
        <f>0.037352*10000</f>
        <v>373.52</v>
      </c>
      <c r="O14" s="20"/>
      <c r="P14" s="3" t="s">
        <v>36</v>
      </c>
    </row>
    <row r="15" s="3" customFormat="1" ht="25" customHeight="1" spans="1:17">
      <c r="A15" s="18"/>
      <c r="B15" s="16"/>
      <c r="C15" s="18"/>
      <c r="D15" s="17"/>
      <c r="E15" s="17" t="s">
        <v>37</v>
      </c>
      <c r="F15" s="17">
        <f>280*10000</f>
        <v>2800000</v>
      </c>
      <c r="G15" s="17">
        <f>185.9336*10000</f>
        <v>1859336</v>
      </c>
      <c r="H15" s="17">
        <f t="shared" si="0"/>
        <v>940664</v>
      </c>
      <c r="I15" s="17" t="s">
        <v>24</v>
      </c>
      <c r="J15" s="17"/>
      <c r="K15" s="16"/>
      <c r="L15" s="17"/>
      <c r="M15" s="17" t="s">
        <v>38</v>
      </c>
      <c r="N15" s="17">
        <f>758472+3914005.01</f>
        <v>4672477.01</v>
      </c>
      <c r="O15" s="20"/>
      <c r="P15" s="3">
        <f>SUM(H7:H21)</f>
        <v>11415134.99</v>
      </c>
      <c r="Q15" s="3" t="s">
        <v>39</v>
      </c>
    </row>
    <row r="16" s="3" customFormat="1" ht="25" customHeight="1" spans="1:17">
      <c r="A16" s="18"/>
      <c r="B16" s="16"/>
      <c r="C16" s="18"/>
      <c r="D16" s="17"/>
      <c r="E16" s="17" t="s">
        <v>40</v>
      </c>
      <c r="F16" s="17">
        <f>300*10000</f>
        <v>3000000</v>
      </c>
      <c r="G16" s="17">
        <f>228.65352*10000</f>
        <v>2286535.2</v>
      </c>
      <c r="H16" s="17">
        <f t="shared" si="0"/>
        <v>713464.8</v>
      </c>
      <c r="I16" s="17" t="s">
        <v>24</v>
      </c>
      <c r="J16" s="17"/>
      <c r="K16" s="16"/>
      <c r="L16" s="17"/>
      <c r="M16" s="17"/>
      <c r="N16" s="17"/>
      <c r="O16" s="20"/>
      <c r="P16" s="3">
        <f>SUM(N7:N18)</f>
        <v>9696363.43</v>
      </c>
      <c r="Q16" s="3" t="s">
        <v>41</v>
      </c>
    </row>
    <row r="17" s="3" customFormat="1" ht="25" customHeight="1" spans="1:17">
      <c r="A17" s="18"/>
      <c r="B17" s="16" t="s">
        <v>42</v>
      </c>
      <c r="C17" s="18"/>
      <c r="D17" s="17" t="s">
        <v>22</v>
      </c>
      <c r="E17" s="17" t="s">
        <v>43</v>
      </c>
      <c r="F17" s="17">
        <f>20*10000</f>
        <v>200000</v>
      </c>
      <c r="G17" s="17">
        <f>15.436*10000</f>
        <v>154360</v>
      </c>
      <c r="H17" s="17">
        <f t="shared" si="0"/>
        <v>45640</v>
      </c>
      <c r="I17" s="17" t="s">
        <v>24</v>
      </c>
      <c r="J17" s="17"/>
      <c r="K17" s="16"/>
      <c r="L17" s="17"/>
      <c r="M17" s="17"/>
      <c r="N17" s="17"/>
      <c r="O17" s="20"/>
      <c r="P17" s="3">
        <f>P15-P16</f>
        <v>1718771.56</v>
      </c>
      <c r="Q17" s="3" t="s">
        <v>44</v>
      </c>
    </row>
    <row r="18" s="3" customFormat="1" ht="15" customHeight="1" spans="1:15">
      <c r="A18" s="18"/>
      <c r="B18" s="16"/>
      <c r="C18" s="18"/>
      <c r="D18" s="17"/>
      <c r="E18" s="17" t="s">
        <v>23</v>
      </c>
      <c r="F18" s="17">
        <v>2500000</v>
      </c>
      <c r="G18" s="17">
        <v>0</v>
      </c>
      <c r="H18" s="17">
        <f t="shared" si="0"/>
        <v>2500000</v>
      </c>
      <c r="I18" s="17" t="s">
        <v>24</v>
      </c>
      <c r="J18" s="17"/>
      <c r="K18" s="16"/>
      <c r="L18" s="17"/>
      <c r="M18" s="17"/>
      <c r="N18" s="17"/>
      <c r="O18" s="20"/>
    </row>
    <row r="19" s="3" customFormat="1" ht="14" customHeight="1" spans="1:15">
      <c r="A19" s="18"/>
      <c r="B19" s="16"/>
      <c r="C19" s="18"/>
      <c r="D19" s="17"/>
      <c r="E19" s="17"/>
      <c r="F19" s="17"/>
      <c r="G19" s="17"/>
      <c r="H19" s="17"/>
      <c r="I19" s="17"/>
      <c r="J19" s="17"/>
      <c r="K19" s="16"/>
      <c r="L19" s="17" t="s">
        <v>45</v>
      </c>
      <c r="M19" s="16" t="s">
        <v>46</v>
      </c>
      <c r="N19" s="17">
        <v>5300000</v>
      </c>
      <c r="O19" s="20" t="s">
        <v>47</v>
      </c>
    </row>
    <row r="20" s="3" customFormat="1" ht="27" customHeight="1" spans="1:15">
      <c r="A20" s="18"/>
      <c r="B20" s="16"/>
      <c r="C20" s="18"/>
      <c r="D20" s="17"/>
      <c r="E20" s="17" t="s">
        <v>38</v>
      </c>
      <c r="F20" s="17">
        <v>758472</v>
      </c>
      <c r="G20" s="17">
        <v>0</v>
      </c>
      <c r="H20" s="17">
        <f t="shared" ref="H20:H24" si="1">F20-G20</f>
        <v>758472</v>
      </c>
      <c r="I20" s="17" t="s">
        <v>24</v>
      </c>
      <c r="J20" s="17"/>
      <c r="K20" s="16"/>
      <c r="L20" s="17"/>
      <c r="M20" s="16"/>
      <c r="N20" s="17"/>
      <c r="O20" s="20"/>
    </row>
    <row r="21" s="3" customFormat="1" ht="27" customHeight="1" spans="1:15">
      <c r="A21" s="18"/>
      <c r="B21" s="16"/>
      <c r="C21" s="18"/>
      <c r="D21" s="17"/>
      <c r="E21" s="17" t="s">
        <v>23</v>
      </c>
      <c r="F21" s="17">
        <v>915399.59</v>
      </c>
      <c r="G21" s="17">
        <v>0</v>
      </c>
      <c r="H21" s="17">
        <f t="shared" si="1"/>
        <v>915399.59</v>
      </c>
      <c r="I21" s="17" t="s">
        <v>24</v>
      </c>
      <c r="J21" s="17"/>
      <c r="K21" s="16"/>
      <c r="L21" s="17"/>
      <c r="M21" s="16"/>
      <c r="N21" s="17"/>
      <c r="O21" s="20"/>
    </row>
    <row r="22" s="3" customFormat="1" ht="27" customHeight="1" spans="1:15">
      <c r="A22" s="18"/>
      <c r="B22" s="16"/>
      <c r="C22" s="18"/>
      <c r="D22" s="16" t="s">
        <v>48</v>
      </c>
      <c r="E22" s="17" t="s">
        <v>49</v>
      </c>
      <c r="F22" s="17">
        <v>1200000</v>
      </c>
      <c r="G22" s="17">
        <v>1156524.2</v>
      </c>
      <c r="H22" s="17">
        <v>43475.8</v>
      </c>
      <c r="I22" s="17" t="s">
        <v>24</v>
      </c>
      <c r="J22" s="17"/>
      <c r="K22" s="16"/>
      <c r="L22" s="17"/>
      <c r="M22" s="16"/>
      <c r="N22" s="17"/>
      <c r="O22" s="20"/>
    </row>
    <row r="23" s="3" customFormat="1" ht="27" customHeight="1" spans="1:15">
      <c r="A23" s="18"/>
      <c r="B23" s="16"/>
      <c r="C23" s="18"/>
      <c r="D23" s="16" t="s">
        <v>50</v>
      </c>
      <c r="E23" s="17" t="s">
        <v>51</v>
      </c>
      <c r="F23" s="17">
        <v>3650000</v>
      </c>
      <c r="G23" s="19">
        <v>3603408.32</v>
      </c>
      <c r="H23" s="19">
        <f t="shared" si="1"/>
        <v>46591.6800000002</v>
      </c>
      <c r="I23" s="17" t="s">
        <v>24</v>
      </c>
      <c r="J23" s="17"/>
      <c r="K23" s="16"/>
      <c r="L23" s="17"/>
      <c r="M23" s="16"/>
      <c r="N23" s="17"/>
      <c r="O23" s="20"/>
    </row>
    <row r="24" s="3" customFormat="1" ht="27" customHeight="1" spans="1:15">
      <c r="A24" s="18"/>
      <c r="B24" s="16"/>
      <c r="C24" s="18"/>
      <c r="D24" s="20" t="s">
        <v>52</v>
      </c>
      <c r="E24" s="17" t="s">
        <v>53</v>
      </c>
      <c r="F24" s="17">
        <v>100000</v>
      </c>
      <c r="G24" s="17">
        <v>15375.67</v>
      </c>
      <c r="H24" s="17">
        <f t="shared" si="1"/>
        <v>84624.33</v>
      </c>
      <c r="I24" s="17" t="s">
        <v>24</v>
      </c>
      <c r="J24" s="17"/>
      <c r="K24" s="16"/>
      <c r="L24" s="17"/>
      <c r="M24" s="16"/>
      <c r="N24" s="17"/>
      <c r="O24" s="20"/>
    </row>
    <row r="25" s="3" customFormat="1" ht="27" customHeight="1" spans="1:15">
      <c r="A25" s="18"/>
      <c r="B25" s="16"/>
      <c r="C25" s="18"/>
      <c r="D25" s="21" t="s">
        <v>54</v>
      </c>
      <c r="E25" s="17" t="s">
        <v>55</v>
      </c>
      <c r="F25" s="17">
        <v>13080100</v>
      </c>
      <c r="G25" s="17">
        <v>9461634</v>
      </c>
      <c r="H25" s="17">
        <v>3618466</v>
      </c>
      <c r="I25" s="17" t="s">
        <v>56</v>
      </c>
      <c r="J25" s="17"/>
      <c r="K25" s="16"/>
      <c r="L25" s="17"/>
      <c r="M25" s="16"/>
      <c r="N25" s="17"/>
      <c r="O25" s="20"/>
    </row>
    <row r="26" s="3" customFormat="1" ht="27" customHeight="1" spans="1:15">
      <c r="A26" s="18"/>
      <c r="B26" s="22" t="s">
        <v>20</v>
      </c>
      <c r="C26" s="18"/>
      <c r="D26" s="16" t="s">
        <v>57</v>
      </c>
      <c r="E26" s="17" t="s">
        <v>58</v>
      </c>
      <c r="F26" s="17">
        <v>2922300</v>
      </c>
      <c r="G26" s="17">
        <v>2583183.84</v>
      </c>
      <c r="H26" s="17">
        <v>339116.16</v>
      </c>
      <c r="I26" s="16" t="s">
        <v>47</v>
      </c>
      <c r="J26" s="17"/>
      <c r="K26" s="16"/>
      <c r="L26" s="16" t="s">
        <v>45</v>
      </c>
      <c r="M26" s="16" t="s">
        <v>59</v>
      </c>
      <c r="N26" s="17">
        <v>2300000</v>
      </c>
      <c r="O26" s="31" t="s">
        <v>47</v>
      </c>
    </row>
    <row r="27" s="3" customFormat="1" ht="27" customHeight="1" spans="1:15">
      <c r="A27" s="18"/>
      <c r="B27" s="23"/>
      <c r="C27" s="18"/>
      <c r="D27" s="16" t="s">
        <v>48</v>
      </c>
      <c r="E27" s="17" t="s">
        <v>58</v>
      </c>
      <c r="F27" s="17">
        <v>2875100</v>
      </c>
      <c r="G27" s="17">
        <v>2611918.95</v>
      </c>
      <c r="H27" s="17">
        <v>263181.05</v>
      </c>
      <c r="I27" s="16" t="s">
        <v>47</v>
      </c>
      <c r="J27" s="17"/>
      <c r="K27" s="16"/>
      <c r="L27" s="16"/>
      <c r="M27" s="16"/>
      <c r="N27" s="17"/>
      <c r="O27" s="34"/>
    </row>
    <row r="28" s="3" customFormat="1" ht="27" customHeight="1" spans="1:15">
      <c r="A28" s="18"/>
      <c r="B28" s="23"/>
      <c r="C28" s="18"/>
      <c r="D28" s="16" t="s">
        <v>60</v>
      </c>
      <c r="E28" s="17" t="s">
        <v>58</v>
      </c>
      <c r="F28" s="17">
        <v>3008400</v>
      </c>
      <c r="G28" s="17">
        <v>2299383.79</v>
      </c>
      <c r="H28" s="17">
        <v>709016.21</v>
      </c>
      <c r="I28" s="16" t="s">
        <v>47</v>
      </c>
      <c r="J28" s="17"/>
      <c r="K28" s="16"/>
      <c r="L28" s="16"/>
      <c r="M28" s="16"/>
      <c r="N28" s="17"/>
      <c r="O28" s="34"/>
    </row>
    <row r="29" s="3" customFormat="1" ht="27" customHeight="1" spans="1:15">
      <c r="A29" s="18"/>
      <c r="B29" s="23"/>
      <c r="C29" s="18"/>
      <c r="D29" s="16" t="s">
        <v>61</v>
      </c>
      <c r="E29" s="17" t="s">
        <v>58</v>
      </c>
      <c r="F29" s="17">
        <v>3376600</v>
      </c>
      <c r="G29" s="17">
        <v>2678007.02</v>
      </c>
      <c r="H29" s="17">
        <f>F29-G29</f>
        <v>698592.98</v>
      </c>
      <c r="I29" s="16" t="s">
        <v>47</v>
      </c>
      <c r="J29" s="17"/>
      <c r="K29" s="16"/>
      <c r="L29" s="16"/>
      <c r="M29" s="16"/>
      <c r="N29" s="17"/>
      <c r="O29" s="34"/>
    </row>
    <row r="30" s="3" customFormat="1" ht="27" customHeight="1" spans="1:15">
      <c r="A30" s="18"/>
      <c r="B30" s="23"/>
      <c r="C30" s="18"/>
      <c r="D30" s="16" t="s">
        <v>62</v>
      </c>
      <c r="E30" s="17" t="s">
        <v>63</v>
      </c>
      <c r="F30" s="17">
        <v>24000000</v>
      </c>
      <c r="G30" s="17">
        <v>23999000</v>
      </c>
      <c r="H30" s="17">
        <f>F30-G30</f>
        <v>1000</v>
      </c>
      <c r="I30" s="17" t="s">
        <v>56</v>
      </c>
      <c r="J30" s="17"/>
      <c r="K30" s="16"/>
      <c r="L30" s="56" t="s">
        <v>45</v>
      </c>
      <c r="M30" s="22" t="s">
        <v>64</v>
      </c>
      <c r="N30" s="56">
        <v>343333.54</v>
      </c>
      <c r="O30" s="34"/>
    </row>
    <row r="31" s="3" customFormat="1" ht="29" customHeight="1" spans="1:15">
      <c r="A31" s="18"/>
      <c r="B31" s="23"/>
      <c r="C31" s="18"/>
      <c r="D31" s="16" t="s">
        <v>65</v>
      </c>
      <c r="E31" s="24" t="s">
        <v>66</v>
      </c>
      <c r="F31" s="17">
        <v>2020000</v>
      </c>
      <c r="G31" s="17">
        <f>1894279.69+13662</f>
        <v>1907941.69</v>
      </c>
      <c r="H31" s="17">
        <f>F31-G31</f>
        <v>112058.31</v>
      </c>
      <c r="I31" s="17" t="s">
        <v>24</v>
      </c>
      <c r="J31" s="17"/>
      <c r="K31" s="16"/>
      <c r="L31" s="57"/>
      <c r="M31" s="23"/>
      <c r="N31" s="57"/>
      <c r="O31" s="34"/>
    </row>
    <row r="32" s="3" customFormat="1" ht="29" customHeight="1" spans="1:15">
      <c r="A32" s="25"/>
      <c r="B32" s="23"/>
      <c r="C32" s="25"/>
      <c r="D32" s="16" t="s">
        <v>48</v>
      </c>
      <c r="E32" s="16" t="s">
        <v>67</v>
      </c>
      <c r="F32" s="17">
        <v>900000</v>
      </c>
      <c r="G32" s="17">
        <v>591560.54</v>
      </c>
      <c r="H32" s="17">
        <v>308439.46</v>
      </c>
      <c r="I32" s="17" t="s">
        <v>47</v>
      </c>
      <c r="J32" s="17"/>
      <c r="K32" s="16"/>
      <c r="L32" s="58"/>
      <c r="M32" s="59"/>
      <c r="N32" s="58"/>
      <c r="O32" s="60"/>
    </row>
    <row r="33" s="3" customFormat="1" ht="29" customHeight="1" spans="1:15">
      <c r="A33" s="25"/>
      <c r="B33" s="23"/>
      <c r="C33" s="25"/>
      <c r="D33" s="16" t="s">
        <v>68</v>
      </c>
      <c r="E33" s="16" t="s">
        <v>69</v>
      </c>
      <c r="F33" s="17">
        <v>2270000</v>
      </c>
      <c r="G33" s="17">
        <v>2085361.5</v>
      </c>
      <c r="H33" s="17">
        <f>F33-G33</f>
        <v>184638.5</v>
      </c>
      <c r="I33" s="17" t="s">
        <v>24</v>
      </c>
      <c r="J33" s="17"/>
      <c r="K33" s="16"/>
      <c r="L33" s="23" t="s">
        <v>70</v>
      </c>
      <c r="M33" s="23" t="s">
        <v>71</v>
      </c>
      <c r="N33" s="57">
        <f>H33+H34</f>
        <v>224559.2</v>
      </c>
      <c r="O33" s="60"/>
    </row>
    <row r="34" s="3" customFormat="1" ht="29" customHeight="1" spans="1:15">
      <c r="A34" s="26"/>
      <c r="B34" s="27" t="s">
        <v>42</v>
      </c>
      <c r="C34" s="26"/>
      <c r="D34" s="20" t="s">
        <v>68</v>
      </c>
      <c r="E34" s="17" t="s">
        <v>72</v>
      </c>
      <c r="F34" s="17">
        <v>450000</v>
      </c>
      <c r="G34" s="17">
        <f>F34-H34</f>
        <v>410079.3</v>
      </c>
      <c r="H34" s="17">
        <v>39920.7</v>
      </c>
      <c r="I34" s="17" t="s">
        <v>24</v>
      </c>
      <c r="J34" s="17"/>
      <c r="K34" s="16"/>
      <c r="L34" s="59"/>
      <c r="M34" s="59"/>
      <c r="N34" s="58"/>
      <c r="O34" s="38"/>
    </row>
    <row r="35" s="3" customFormat="1" ht="24" customHeight="1" spans="1:15">
      <c r="A35" s="16" t="s">
        <v>73</v>
      </c>
      <c r="B35" s="16" t="s">
        <v>74</v>
      </c>
      <c r="C35" s="15" t="s">
        <v>21</v>
      </c>
      <c r="D35" s="28" t="s">
        <v>22</v>
      </c>
      <c r="E35" s="17" t="s">
        <v>75</v>
      </c>
      <c r="F35" s="17">
        <f>100*10000</f>
        <v>1000000</v>
      </c>
      <c r="G35" s="17">
        <f>96.7*10000</f>
        <v>967000</v>
      </c>
      <c r="H35" s="17">
        <f>F35-G35</f>
        <v>33000</v>
      </c>
      <c r="I35" s="17" t="s">
        <v>24</v>
      </c>
      <c r="J35" s="17">
        <f>H35+H36+H37</f>
        <v>1533000</v>
      </c>
      <c r="K35" s="20" t="s">
        <v>73</v>
      </c>
      <c r="L35" s="21" t="s">
        <v>45</v>
      </c>
      <c r="M35" s="20" t="s">
        <v>76</v>
      </c>
      <c r="N35" s="21">
        <v>1533000</v>
      </c>
      <c r="O35" s="31" t="s">
        <v>47</v>
      </c>
    </row>
    <row r="36" s="3" customFormat="1" ht="24" customHeight="1" spans="1:15">
      <c r="A36" s="16"/>
      <c r="B36" s="16"/>
      <c r="C36" s="18"/>
      <c r="D36" s="29"/>
      <c r="E36" s="17" t="s">
        <v>77</v>
      </c>
      <c r="F36" s="17">
        <f>100*10000</f>
        <v>1000000</v>
      </c>
      <c r="G36" s="17">
        <f>45*10000</f>
        <v>450000</v>
      </c>
      <c r="H36" s="17">
        <f>F36-G36</f>
        <v>550000</v>
      </c>
      <c r="I36" s="17" t="s">
        <v>24</v>
      </c>
      <c r="J36" s="17"/>
      <c r="K36" s="20"/>
      <c r="L36" s="21"/>
      <c r="M36" s="20"/>
      <c r="N36" s="21"/>
      <c r="O36" s="34"/>
    </row>
    <row r="37" s="3" customFormat="1" ht="30" customHeight="1" spans="1:15">
      <c r="A37" s="16"/>
      <c r="B37" s="16"/>
      <c r="C37" s="26"/>
      <c r="D37" s="30"/>
      <c r="E37" s="17" t="s">
        <v>78</v>
      </c>
      <c r="F37" s="17">
        <f>150*10000</f>
        <v>1500000</v>
      </c>
      <c r="G37" s="17">
        <v>550000</v>
      </c>
      <c r="H37" s="17">
        <f>F37-G37</f>
        <v>950000</v>
      </c>
      <c r="I37" s="17" t="s">
        <v>24</v>
      </c>
      <c r="J37" s="17"/>
      <c r="K37" s="20"/>
      <c r="L37" s="21"/>
      <c r="M37" s="20"/>
      <c r="N37" s="21"/>
      <c r="O37" s="34"/>
    </row>
    <row r="38" s="3" customFormat="1" ht="30" customHeight="1" spans="1:15">
      <c r="A38" s="16" t="s">
        <v>79</v>
      </c>
      <c r="B38" s="20" t="s">
        <v>20</v>
      </c>
      <c r="C38" s="31" t="s">
        <v>80</v>
      </c>
      <c r="D38" s="31" t="s">
        <v>57</v>
      </c>
      <c r="E38" s="32" t="s">
        <v>58</v>
      </c>
      <c r="F38" s="33">
        <v>789000</v>
      </c>
      <c r="G38" s="33">
        <v>321787</v>
      </c>
      <c r="H38" s="33">
        <v>467213</v>
      </c>
      <c r="I38" s="16" t="s">
        <v>47</v>
      </c>
      <c r="J38" s="33">
        <f>SUM(H38:H46)</f>
        <v>4968057.58</v>
      </c>
      <c r="K38" s="20" t="s">
        <v>79</v>
      </c>
      <c r="L38" s="20" t="s">
        <v>70</v>
      </c>
      <c r="M38" s="20" t="s">
        <v>81</v>
      </c>
      <c r="N38" s="21">
        <v>944468.55</v>
      </c>
      <c r="O38" s="34"/>
    </row>
    <row r="39" s="3" customFormat="1" ht="18" customHeight="1" spans="1:15">
      <c r="A39" s="16"/>
      <c r="B39" s="20"/>
      <c r="C39" s="34"/>
      <c r="D39" s="34"/>
      <c r="E39" s="35"/>
      <c r="F39" s="36"/>
      <c r="G39" s="36"/>
      <c r="H39" s="36"/>
      <c r="I39" s="16"/>
      <c r="J39" s="36"/>
      <c r="K39" s="20"/>
      <c r="L39" s="20"/>
      <c r="M39" s="20"/>
      <c r="N39" s="21"/>
      <c r="O39" s="34"/>
    </row>
    <row r="40" s="3" customFormat="1" ht="26" customHeight="1" spans="1:15">
      <c r="A40" s="16"/>
      <c r="B40" s="20"/>
      <c r="C40" s="34"/>
      <c r="D40" s="20" t="s">
        <v>65</v>
      </c>
      <c r="E40" s="37" t="s">
        <v>58</v>
      </c>
      <c r="F40" s="17">
        <v>789000</v>
      </c>
      <c r="G40" s="17">
        <v>430631.51</v>
      </c>
      <c r="H40" s="17">
        <v>358368.49</v>
      </c>
      <c r="I40" s="16" t="s">
        <v>47</v>
      </c>
      <c r="J40" s="36"/>
      <c r="K40" s="20"/>
      <c r="L40" s="20"/>
      <c r="M40" s="20"/>
      <c r="N40" s="21"/>
      <c r="O40" s="34"/>
    </row>
    <row r="41" s="3" customFormat="1" ht="26" customHeight="1" spans="1:15">
      <c r="A41" s="16"/>
      <c r="B41" s="20"/>
      <c r="C41" s="34"/>
      <c r="D41" s="31" t="s">
        <v>82</v>
      </c>
      <c r="E41" s="32" t="s">
        <v>58</v>
      </c>
      <c r="F41" s="33">
        <v>789000</v>
      </c>
      <c r="G41" s="33">
        <v>57395.56</v>
      </c>
      <c r="H41" s="33">
        <v>731604.44</v>
      </c>
      <c r="I41" s="15" t="s">
        <v>47</v>
      </c>
      <c r="J41" s="36"/>
      <c r="K41" s="20"/>
      <c r="L41" s="20"/>
      <c r="M41" s="20"/>
      <c r="N41" s="21"/>
      <c r="O41" s="34"/>
    </row>
    <row r="42" s="3" customFormat="1" ht="9" customHeight="1" spans="1:15">
      <c r="A42" s="16"/>
      <c r="B42" s="20"/>
      <c r="C42" s="34"/>
      <c r="D42" s="38"/>
      <c r="E42" s="39"/>
      <c r="F42" s="40"/>
      <c r="G42" s="40"/>
      <c r="H42" s="40"/>
      <c r="I42" s="26"/>
      <c r="J42" s="36"/>
      <c r="K42" s="20"/>
      <c r="L42" s="20" t="s">
        <v>70</v>
      </c>
      <c r="M42" s="21" t="s">
        <v>71</v>
      </c>
      <c r="N42" s="21">
        <f>1183*3*1000+474589.03</f>
        <v>4023589.03</v>
      </c>
      <c r="O42" s="34"/>
    </row>
    <row r="43" s="3" customFormat="1" ht="26" customHeight="1" spans="1:15">
      <c r="A43" s="16"/>
      <c r="B43" s="20"/>
      <c r="C43" s="34"/>
      <c r="D43" s="20" t="s">
        <v>48</v>
      </c>
      <c r="E43" s="37" t="s">
        <v>58</v>
      </c>
      <c r="F43" s="17">
        <v>789000</v>
      </c>
      <c r="G43" s="17">
        <v>302145</v>
      </c>
      <c r="H43" s="17">
        <v>486855</v>
      </c>
      <c r="I43" s="16" t="s">
        <v>47</v>
      </c>
      <c r="J43" s="36"/>
      <c r="K43" s="20"/>
      <c r="L43" s="20"/>
      <c r="M43" s="21"/>
      <c r="N43" s="21"/>
      <c r="O43" s="34"/>
    </row>
    <row r="44" s="3" customFormat="1" ht="26" customHeight="1" spans="1:15">
      <c r="A44" s="16"/>
      <c r="B44" s="20"/>
      <c r="C44" s="34"/>
      <c r="D44" s="20" t="s">
        <v>60</v>
      </c>
      <c r="E44" s="37" t="s">
        <v>58</v>
      </c>
      <c r="F44" s="17">
        <v>789000</v>
      </c>
      <c r="G44" s="17">
        <v>376153</v>
      </c>
      <c r="H44" s="17">
        <v>412847</v>
      </c>
      <c r="I44" s="16" t="s">
        <v>47</v>
      </c>
      <c r="J44" s="36"/>
      <c r="K44" s="20"/>
      <c r="L44" s="20"/>
      <c r="M44" s="21"/>
      <c r="N44" s="21"/>
      <c r="O44" s="34"/>
    </row>
    <row r="45" s="3" customFormat="1" ht="26" customHeight="1" spans="1:15">
      <c r="A45" s="16"/>
      <c r="B45" s="20"/>
      <c r="C45" s="34"/>
      <c r="D45" s="41" t="s">
        <v>61</v>
      </c>
      <c r="E45" s="37" t="s">
        <v>58</v>
      </c>
      <c r="F45" s="17">
        <v>789000</v>
      </c>
      <c r="G45" s="17">
        <v>153578</v>
      </c>
      <c r="H45" s="17">
        <v>635422</v>
      </c>
      <c r="I45" s="16" t="s">
        <v>47</v>
      </c>
      <c r="J45" s="36"/>
      <c r="K45" s="20"/>
      <c r="L45" s="20"/>
      <c r="M45" s="21"/>
      <c r="N45" s="21"/>
      <c r="O45" s="34"/>
    </row>
    <row r="46" s="3" customFormat="1" ht="25" customHeight="1" spans="1:15">
      <c r="A46" s="16"/>
      <c r="B46" s="42" t="s">
        <v>42</v>
      </c>
      <c r="C46" s="34"/>
      <c r="D46" s="32" t="s">
        <v>22</v>
      </c>
      <c r="E46" s="32" t="s">
        <v>38</v>
      </c>
      <c r="F46" s="33">
        <v>1875747.65</v>
      </c>
      <c r="G46" s="33">
        <v>0</v>
      </c>
      <c r="H46" s="33">
        <f>F46-G46</f>
        <v>1875747.65</v>
      </c>
      <c r="I46" s="15" t="s">
        <v>24</v>
      </c>
      <c r="J46" s="36"/>
      <c r="K46" s="20"/>
      <c r="L46" s="20"/>
      <c r="M46" s="21"/>
      <c r="N46" s="21"/>
      <c r="O46" s="38"/>
    </row>
    <row r="47" s="3" customFormat="1" ht="48" customHeight="1" spans="1:15">
      <c r="A47" s="41" t="s">
        <v>83</v>
      </c>
      <c r="B47" s="42" t="s">
        <v>42</v>
      </c>
      <c r="C47" s="42" t="s">
        <v>21</v>
      </c>
      <c r="D47" s="32" t="s">
        <v>22</v>
      </c>
      <c r="E47" s="32" t="s">
        <v>38</v>
      </c>
      <c r="F47" s="33">
        <v>1671487.88</v>
      </c>
      <c r="G47" s="33">
        <v>0</v>
      </c>
      <c r="H47" s="33">
        <f>F47-G47</f>
        <v>1671487.88</v>
      </c>
      <c r="I47" s="33" t="s">
        <v>24</v>
      </c>
      <c r="J47" s="33">
        <f>H47+H49</f>
        <v>1753741.69</v>
      </c>
      <c r="K47" s="41" t="s">
        <v>83</v>
      </c>
      <c r="L47" s="61" t="s">
        <v>45</v>
      </c>
      <c r="M47" s="24" t="s">
        <v>76</v>
      </c>
      <c r="N47" s="24">
        <v>1017000</v>
      </c>
      <c r="O47" s="31" t="s">
        <v>47</v>
      </c>
    </row>
    <row r="48" s="3" customFormat="1" ht="26" customHeight="1" spans="1:15">
      <c r="A48" s="41"/>
      <c r="B48" s="43"/>
      <c r="C48" s="44"/>
      <c r="D48" s="39"/>
      <c r="E48" s="39"/>
      <c r="F48" s="40"/>
      <c r="G48" s="40"/>
      <c r="H48" s="40"/>
      <c r="I48" s="40"/>
      <c r="J48" s="36"/>
      <c r="K48" s="41"/>
      <c r="L48" s="24" t="s">
        <v>70</v>
      </c>
      <c r="M48" s="24" t="s">
        <v>71</v>
      </c>
      <c r="N48" s="24">
        <f>J47-N47-N49</f>
        <v>405103.2</v>
      </c>
      <c r="O48" s="34"/>
    </row>
    <row r="49" s="3" customFormat="1" ht="40" customHeight="1" spans="1:15">
      <c r="A49" s="41"/>
      <c r="B49" s="41" t="s">
        <v>20</v>
      </c>
      <c r="C49" s="43"/>
      <c r="D49" s="41" t="s">
        <v>84</v>
      </c>
      <c r="E49" s="37" t="s">
        <v>58</v>
      </c>
      <c r="F49" s="17">
        <v>750000</v>
      </c>
      <c r="G49" s="17">
        <v>667746.19</v>
      </c>
      <c r="H49" s="17">
        <v>82253.81</v>
      </c>
      <c r="I49" s="16" t="s">
        <v>47</v>
      </c>
      <c r="J49" s="40"/>
      <c r="K49" s="41"/>
      <c r="L49" s="21" t="s">
        <v>45</v>
      </c>
      <c r="M49" s="24" t="s">
        <v>64</v>
      </c>
      <c r="N49" s="24">
        <v>331638.49</v>
      </c>
      <c r="O49" s="62"/>
    </row>
    <row r="50" s="3" customFormat="1" ht="44" customHeight="1" spans="1:15">
      <c r="A50" s="42" t="s">
        <v>85</v>
      </c>
      <c r="B50" s="42" t="s">
        <v>42</v>
      </c>
      <c r="C50" s="41" t="s">
        <v>80</v>
      </c>
      <c r="D50" s="37" t="s">
        <v>86</v>
      </c>
      <c r="E50" s="45" t="s">
        <v>87</v>
      </c>
      <c r="F50" s="17">
        <v>1500000</v>
      </c>
      <c r="G50" s="17">
        <v>1492000</v>
      </c>
      <c r="H50" s="17">
        <f>F50-G50</f>
        <v>8000</v>
      </c>
      <c r="I50" s="16" t="s">
        <v>88</v>
      </c>
      <c r="J50" s="17">
        <f>H50+H53+H51</f>
        <v>915717.78</v>
      </c>
      <c r="K50" s="42" t="s">
        <v>85</v>
      </c>
      <c r="L50" s="31" t="s">
        <v>45</v>
      </c>
      <c r="M50" s="63" t="s">
        <v>89</v>
      </c>
      <c r="N50" s="64">
        <v>227499.88</v>
      </c>
      <c r="O50" s="65" t="s">
        <v>90</v>
      </c>
    </row>
    <row r="51" s="3" customFormat="1" ht="32" customHeight="1" spans="1:15">
      <c r="A51" s="44"/>
      <c r="B51" s="44"/>
      <c r="C51" s="41"/>
      <c r="D51" s="32" t="s">
        <v>22</v>
      </c>
      <c r="E51" s="46" t="s">
        <v>91</v>
      </c>
      <c r="F51" s="33">
        <v>1504230.64</v>
      </c>
      <c r="G51" s="33">
        <f>F51-H51</f>
        <v>673882.34</v>
      </c>
      <c r="H51" s="33">
        <v>830348.3</v>
      </c>
      <c r="I51" s="66" t="s">
        <v>24</v>
      </c>
      <c r="J51" s="17"/>
      <c r="K51" s="44"/>
      <c r="L51" s="34"/>
      <c r="M51" s="63" t="s">
        <v>92</v>
      </c>
      <c r="N51" s="64">
        <v>177951.55</v>
      </c>
      <c r="O51" s="65"/>
    </row>
    <row r="52" s="3" customFormat="1" ht="34" customHeight="1" spans="1:15">
      <c r="A52" s="44"/>
      <c r="B52" s="44"/>
      <c r="C52" s="41"/>
      <c r="D52" s="35"/>
      <c r="E52" s="47"/>
      <c r="F52" s="40"/>
      <c r="G52" s="40"/>
      <c r="H52" s="40"/>
      <c r="I52" s="67"/>
      <c r="J52" s="17"/>
      <c r="K52" s="44"/>
      <c r="L52" s="38"/>
      <c r="M52" s="63" t="s">
        <v>93</v>
      </c>
      <c r="N52" s="64">
        <v>125711.71</v>
      </c>
      <c r="O52" s="65"/>
    </row>
    <row r="53" s="3" customFormat="1" ht="29" customHeight="1" spans="1:15">
      <c r="A53" s="43"/>
      <c r="B53" s="44"/>
      <c r="C53" s="41"/>
      <c r="D53" s="39"/>
      <c r="E53" s="45" t="s">
        <v>38</v>
      </c>
      <c r="F53" s="17">
        <v>77369.48</v>
      </c>
      <c r="G53" s="17">
        <v>0</v>
      </c>
      <c r="H53" s="17">
        <f>F53-G53</f>
        <v>77369.48</v>
      </c>
      <c r="I53" s="17" t="s">
        <v>24</v>
      </c>
      <c r="J53" s="17"/>
      <c r="K53" s="43"/>
      <c r="L53" s="68" t="s">
        <v>70</v>
      </c>
      <c r="M53" s="63" t="s">
        <v>71</v>
      </c>
      <c r="N53" s="64">
        <f>J50-N50-N51-N52</f>
        <v>384554.64</v>
      </c>
      <c r="O53" s="69"/>
    </row>
    <row r="54" s="3" customFormat="1" ht="42" customHeight="1" spans="1:15">
      <c r="A54" s="41" t="s">
        <v>94</v>
      </c>
      <c r="B54" s="44"/>
      <c r="C54" s="41" t="s">
        <v>21</v>
      </c>
      <c r="D54" s="37" t="s">
        <v>22</v>
      </c>
      <c r="E54" s="45" t="s">
        <v>91</v>
      </c>
      <c r="F54" s="17">
        <f>6.9*10000</f>
        <v>69000</v>
      </c>
      <c r="G54" s="48">
        <v>0</v>
      </c>
      <c r="H54" s="17">
        <f>F54-G54</f>
        <v>69000</v>
      </c>
      <c r="I54" s="17" t="s">
        <v>24</v>
      </c>
      <c r="J54" s="17">
        <f>H54</f>
        <v>69000</v>
      </c>
      <c r="K54" s="41" t="s">
        <v>94</v>
      </c>
      <c r="L54" s="68" t="s">
        <v>70</v>
      </c>
      <c r="M54" s="63" t="s">
        <v>71</v>
      </c>
      <c r="N54" s="17">
        <v>69000</v>
      </c>
      <c r="O54" s="70" t="s">
        <v>47</v>
      </c>
    </row>
    <row r="55" s="3" customFormat="1" ht="25" customHeight="1" spans="1:15">
      <c r="A55" s="42" t="s">
        <v>95</v>
      </c>
      <c r="B55" s="44"/>
      <c r="C55" s="41" t="s">
        <v>21</v>
      </c>
      <c r="D55" s="32" t="s">
        <v>22</v>
      </c>
      <c r="E55" s="46" t="s">
        <v>91</v>
      </c>
      <c r="F55" s="33">
        <f>242*10000</f>
        <v>2420000</v>
      </c>
      <c r="G55" s="49">
        <v>0</v>
      </c>
      <c r="H55" s="33">
        <f>F55-G55</f>
        <v>2420000</v>
      </c>
      <c r="I55" s="33" t="s">
        <v>24</v>
      </c>
      <c r="J55" s="33">
        <f>H55</f>
        <v>2420000</v>
      </c>
      <c r="K55" s="42" t="s">
        <v>95</v>
      </c>
      <c r="L55" s="68" t="s">
        <v>70</v>
      </c>
      <c r="M55" s="63" t="s">
        <v>71</v>
      </c>
      <c r="N55" s="17">
        <f>J55-N56</f>
        <v>1600000</v>
      </c>
      <c r="O55" s="70"/>
    </row>
    <row r="56" s="3" customFormat="1" ht="69" customHeight="1" spans="1:15">
      <c r="A56" s="43"/>
      <c r="B56" s="43"/>
      <c r="C56" s="41"/>
      <c r="D56" s="39"/>
      <c r="E56" s="47"/>
      <c r="F56" s="40"/>
      <c r="G56" s="50"/>
      <c r="H56" s="40"/>
      <c r="I56" s="40"/>
      <c r="J56" s="40"/>
      <c r="K56" s="43"/>
      <c r="L56" s="41" t="s">
        <v>45</v>
      </c>
      <c r="M56" s="63" t="s">
        <v>96</v>
      </c>
      <c r="N56" s="17">
        <v>820000</v>
      </c>
      <c r="O56" s="71"/>
    </row>
    <row r="57" s="3" customFormat="1" ht="52" customHeight="1" spans="1:15">
      <c r="A57" s="41" t="s">
        <v>97</v>
      </c>
      <c r="B57" s="41" t="s">
        <v>42</v>
      </c>
      <c r="C57" s="41" t="s">
        <v>80</v>
      </c>
      <c r="D57" s="41" t="s">
        <v>22</v>
      </c>
      <c r="E57" s="41" t="s">
        <v>91</v>
      </c>
      <c r="F57" s="17">
        <f>0.676935999999841*10000</f>
        <v>6769.35999999841</v>
      </c>
      <c r="G57" s="17">
        <v>1349.36</v>
      </c>
      <c r="H57" s="41">
        <f>F57-G57</f>
        <v>5419.99999999841</v>
      </c>
      <c r="I57" s="41" t="s">
        <v>24</v>
      </c>
      <c r="J57" s="41">
        <f>H57</f>
        <v>5419.99999999841</v>
      </c>
      <c r="K57" s="41" t="s">
        <v>97</v>
      </c>
      <c r="L57" s="41" t="s">
        <v>22</v>
      </c>
      <c r="M57" s="41" t="s">
        <v>25</v>
      </c>
      <c r="N57" s="17">
        <v>5420</v>
      </c>
      <c r="O57" s="16" t="s">
        <v>24</v>
      </c>
    </row>
    <row r="61" spans="8:8">
      <c r="H61" s="4">
        <f>H33+H34</f>
        <v>224559.2</v>
      </c>
    </row>
  </sheetData>
  <autoFilter ref="A5:O57">
    <extLst/>
  </autoFilter>
  <mergeCells count="109">
    <mergeCell ref="A2:O2"/>
    <mergeCell ref="A3:D3"/>
    <mergeCell ref="A4:I4"/>
    <mergeCell ref="L4:O4"/>
    <mergeCell ref="A6:E6"/>
    <mergeCell ref="A7:A34"/>
    <mergeCell ref="A35:A37"/>
    <mergeCell ref="A38:A46"/>
    <mergeCell ref="A47:A49"/>
    <mergeCell ref="A50:A53"/>
    <mergeCell ref="A55:A56"/>
    <mergeCell ref="B7:B16"/>
    <mergeCell ref="B17:B25"/>
    <mergeCell ref="B26:B33"/>
    <mergeCell ref="B35:B37"/>
    <mergeCell ref="B38:B45"/>
    <mergeCell ref="B47:B48"/>
    <mergeCell ref="B50:B56"/>
    <mergeCell ref="C7:C34"/>
    <mergeCell ref="C35:C37"/>
    <mergeCell ref="C38:C46"/>
    <mergeCell ref="C47:C49"/>
    <mergeCell ref="C50:C53"/>
    <mergeCell ref="C55:C56"/>
    <mergeCell ref="D7:D16"/>
    <mergeCell ref="D17:D21"/>
    <mergeCell ref="D35:D37"/>
    <mergeCell ref="D38:D39"/>
    <mergeCell ref="D41:D42"/>
    <mergeCell ref="D47:D48"/>
    <mergeCell ref="D51:D53"/>
    <mergeCell ref="D55:D56"/>
    <mergeCell ref="E18:E19"/>
    <mergeCell ref="E38:E39"/>
    <mergeCell ref="E41:E42"/>
    <mergeCell ref="E47:E48"/>
    <mergeCell ref="E51:E52"/>
    <mergeCell ref="E55:E56"/>
    <mergeCell ref="F18:F19"/>
    <mergeCell ref="F38:F39"/>
    <mergeCell ref="F41:F42"/>
    <mergeCell ref="F47:F48"/>
    <mergeCell ref="F51:F52"/>
    <mergeCell ref="F55:F56"/>
    <mergeCell ref="G18:G19"/>
    <mergeCell ref="G38:G39"/>
    <mergeCell ref="G41:G42"/>
    <mergeCell ref="G47:G48"/>
    <mergeCell ref="G51:G52"/>
    <mergeCell ref="G55:G56"/>
    <mergeCell ref="H18:H19"/>
    <mergeCell ref="H38:H39"/>
    <mergeCell ref="H41:H42"/>
    <mergeCell ref="H47:H48"/>
    <mergeCell ref="H51:H52"/>
    <mergeCell ref="H55:H56"/>
    <mergeCell ref="I18:I19"/>
    <mergeCell ref="I38:I39"/>
    <mergeCell ref="I41:I42"/>
    <mergeCell ref="I47:I48"/>
    <mergeCell ref="I51:I52"/>
    <mergeCell ref="I55:I56"/>
    <mergeCell ref="J4:J5"/>
    <mergeCell ref="J7:J34"/>
    <mergeCell ref="J35:J37"/>
    <mergeCell ref="J38:J46"/>
    <mergeCell ref="J47:J49"/>
    <mergeCell ref="J50:J53"/>
    <mergeCell ref="J55:J56"/>
    <mergeCell ref="K7:K34"/>
    <mergeCell ref="K35:K37"/>
    <mergeCell ref="K38:K46"/>
    <mergeCell ref="K47:K49"/>
    <mergeCell ref="K50:K53"/>
    <mergeCell ref="K55:K56"/>
    <mergeCell ref="L7:L18"/>
    <mergeCell ref="L19:L25"/>
    <mergeCell ref="L26:L29"/>
    <mergeCell ref="L30:L32"/>
    <mergeCell ref="L33:L34"/>
    <mergeCell ref="L35:L37"/>
    <mergeCell ref="L38:L41"/>
    <mergeCell ref="L42:L46"/>
    <mergeCell ref="L50:L52"/>
    <mergeCell ref="M7:M11"/>
    <mergeCell ref="M15:M18"/>
    <mergeCell ref="M19:M25"/>
    <mergeCell ref="M26:M29"/>
    <mergeCell ref="M30:M32"/>
    <mergeCell ref="M33:M34"/>
    <mergeCell ref="M35:M37"/>
    <mergeCell ref="M38:M41"/>
    <mergeCell ref="M42:M46"/>
    <mergeCell ref="N7:N11"/>
    <mergeCell ref="N15:N18"/>
    <mergeCell ref="N19:N25"/>
    <mergeCell ref="N26:N29"/>
    <mergeCell ref="N30:N32"/>
    <mergeCell ref="N33:N34"/>
    <mergeCell ref="N35:N37"/>
    <mergeCell ref="N38:N41"/>
    <mergeCell ref="N42:N46"/>
    <mergeCell ref="O7:O18"/>
    <mergeCell ref="O19:O25"/>
    <mergeCell ref="O26:O34"/>
    <mergeCell ref="O35:O46"/>
    <mergeCell ref="O47:O49"/>
    <mergeCell ref="O50:O53"/>
    <mergeCell ref="O54:O56"/>
  </mergeCell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已确定结余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ZYQ</dc:creator>
  <cp:lastModifiedBy> 如烟</cp:lastModifiedBy>
  <dcterms:created xsi:type="dcterms:W3CDTF">2023-12-22T02:27:00Z</dcterms:created>
  <dcterms:modified xsi:type="dcterms:W3CDTF">2023-12-25T01:56:27Z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DED5BA29E5C745B19BE37E91E7E2BB49_11</vt:lpwstr>
  </property>
  <property fmtid="{D5CDD505-2E9C-101B-9397-08002B2CF9AE}" pid="3" name="KSOProductBuildVer">
    <vt:lpwstr>2052-12.1.0.16120</vt:lpwstr>
  </property>
</Properties>
</file>