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3"/>
  </bookViews>
  <sheets>
    <sheet name="Sheet2" sheetId="16" state="hidden" r:id="rId1"/>
    <sheet name="汇总表" sheetId="18" r:id="rId2"/>
    <sheet name="一棵树" sheetId="3" r:id="rId3"/>
    <sheet name="庭院经济" sheetId="13" r:id="rId4"/>
    <sheet name="改造提升" sheetId="4" r:id="rId5"/>
    <sheet name="苗量统计表 " sheetId="20" r:id="rId6"/>
    <sheet name="一株苗" sheetId="2" r:id="rId7"/>
    <sheet name="一枝花" sheetId="1" r:id="rId8"/>
    <sheet name="美丽乡村任务表" sheetId="8" r:id="rId9"/>
    <sheet name="一棵草" sheetId="14" r:id="rId10"/>
    <sheet name="一棵草5-3" sheetId="19" r:id="rId11"/>
    <sheet name="苗木规格及单价表" sheetId="9" r:id="rId12"/>
  </sheets>
  <definedNames>
    <definedName name="_xlnm._FilterDatabase" localSheetId="2" hidden="1">一棵树!$A$5:$Y$87</definedName>
    <definedName name="_xlnm._FilterDatabase" localSheetId="4" hidden="1">改造提升!$A$4:$F$13</definedName>
    <definedName name="_xlnm._FilterDatabase" localSheetId="6" hidden="1">一株苗!$A$4:$W$29</definedName>
    <definedName name="_xlnm._FilterDatabase" localSheetId="7" hidden="1">一枝花!$A$5:$V$29</definedName>
    <definedName name="_xlnm.Print_Titles" localSheetId="4">改造提升!$1:$4</definedName>
    <definedName name="_xlnm.Print_Titles" localSheetId="2">一棵树!$1:$5</definedName>
    <definedName name="_xlnm.Print_Titles" localSheetId="7">一枝花!$2:$5</definedName>
    <definedName name="_xlnm.Print_Titles" localSheetId="3">庭院经济!$1:$5</definedName>
  </definedNames>
  <calcPr calcId="144525"/>
</workbook>
</file>

<file path=xl/sharedStrings.xml><?xml version="1.0" encoding="utf-8"?>
<sst xmlns="http://schemas.openxmlformats.org/spreadsheetml/2006/main" count="1446" uniqueCount="687">
  <si>
    <t>附件：1</t>
  </si>
  <si>
    <t xml:space="preserve">西吉县2020年“四个一”林草产业建设任务及投资概算汇总表 </t>
  </si>
  <si>
    <t xml:space="preserve"> 单位：亩、万元</t>
  </si>
  <si>
    <t>项目名称</t>
  </si>
  <si>
    <t>建设任务
（亩）</t>
  </si>
  <si>
    <t>投资（万元）</t>
  </si>
  <si>
    <t>备注</t>
  </si>
  <si>
    <t>投资总金额</t>
  </si>
  <si>
    <t>整合涉农补贴资金</t>
  </si>
  <si>
    <t>县财政资金</t>
  </si>
  <si>
    <t>农户及企
业自筹</t>
  </si>
  <si>
    <t>项目资金</t>
  </si>
  <si>
    <t>合计</t>
  </si>
  <si>
    <t>2020年
投资</t>
  </si>
  <si>
    <t>2021年
投资</t>
  </si>
  <si>
    <t>小计</t>
  </si>
  <si>
    <t>2021年 投资</t>
  </si>
  <si>
    <t>一棵树</t>
  </si>
  <si>
    <t>示范推广种植</t>
  </si>
  <si>
    <t>庭院经济林</t>
  </si>
  <si>
    <t>改造提升</t>
  </si>
  <si>
    <t>一株苗</t>
  </si>
  <si>
    <t>一枝花</t>
  </si>
  <si>
    <t>400mm降水线荒山造林</t>
  </si>
  <si>
    <t>旅游环线靓化美化</t>
  </si>
  <si>
    <t>美丽乡村建设</t>
  </si>
  <si>
    <t>花园城市</t>
  </si>
  <si>
    <t>一棵草</t>
  </si>
  <si>
    <t>青贮玉米推广种植</t>
  </si>
  <si>
    <t>优质苜蓿示范推广种植</t>
  </si>
  <si>
    <t>一年生禾草种植</t>
  </si>
  <si>
    <t>专家服务团队建设、咨询、宣传及农民培训费</t>
  </si>
  <si>
    <t>项目规划设计、办公用品、检查验收等费用</t>
  </si>
  <si>
    <t>附件：2-1</t>
  </si>
  <si>
    <t xml:space="preserve"> 西吉县2020年“四个一”林草产业“一棵树”示范推广种植任务分配及投资概算表 </t>
  </si>
  <si>
    <t xml:space="preserve"> 单位：亩、米、元</t>
  </si>
  <si>
    <t>乡镇</t>
  </si>
  <si>
    <t>行政村</t>
  </si>
  <si>
    <t>地点</t>
  </si>
  <si>
    <t>树种</t>
  </si>
  <si>
    <t>面积</t>
  </si>
  <si>
    <t>苗木规格</t>
  </si>
  <si>
    <t>土地类型</t>
  </si>
  <si>
    <t>实施单位</t>
  </si>
  <si>
    <t>示范点</t>
  </si>
  <si>
    <t>栽植密度</t>
  </si>
  <si>
    <t>需苗量</t>
  </si>
  <si>
    <t>企业自筹</t>
  </si>
  <si>
    <t>投资成本（元/亩）</t>
  </si>
  <si>
    <t>财政补贴（元/亩）</t>
  </si>
  <si>
    <t>补贴比例%</t>
  </si>
  <si>
    <t>1年生
（亩）</t>
  </si>
  <si>
    <t>2年生
（亩）</t>
  </si>
  <si>
    <t>3年生
（亩）</t>
  </si>
  <si>
    <t>5年生
（亩）</t>
  </si>
  <si>
    <t>苗木费</t>
  </si>
  <si>
    <t>整地、栽植、覆膜费</t>
  </si>
  <si>
    <t>抚育费</t>
  </si>
  <si>
    <t>浇水</t>
  </si>
  <si>
    <t>全县总计</t>
  </si>
  <si>
    <t>吉强镇</t>
  </si>
  <si>
    <t>套子湾村</t>
  </si>
  <si>
    <t>四组</t>
  </si>
  <si>
    <t>大果榛子</t>
  </si>
  <si>
    <t>流转</t>
  </si>
  <si>
    <t>村集体</t>
  </si>
  <si>
    <t>是</t>
  </si>
  <si>
    <t>龙王坝村</t>
  </si>
  <si>
    <t>红梅杏</t>
  </si>
  <si>
    <t>公司</t>
  </si>
  <si>
    <t>王昭村</t>
  </si>
  <si>
    <t>移民迁出区</t>
  </si>
  <si>
    <t>兴隆镇</t>
  </si>
  <si>
    <t>团庄村</t>
  </si>
  <si>
    <t xml:space="preserve"> 一组、三组</t>
  </si>
  <si>
    <t>红富士苹果</t>
  </si>
  <si>
    <t xml:space="preserve"> 四组</t>
  </si>
  <si>
    <t>单北村</t>
  </si>
  <si>
    <t>川口村</t>
  </si>
  <si>
    <t xml:space="preserve"> 五组、六组</t>
  </si>
  <si>
    <t>王沟村</t>
  </si>
  <si>
    <t xml:space="preserve">二组 </t>
  </si>
  <si>
    <t>唐岔村</t>
  </si>
  <si>
    <t xml:space="preserve">二组、三组 </t>
  </si>
  <si>
    <t xml:space="preserve"> 一组</t>
  </si>
  <si>
    <t xml:space="preserve"> 三组</t>
  </si>
  <si>
    <t xml:space="preserve"> 五组</t>
  </si>
  <si>
    <t>南果梨</t>
  </si>
  <si>
    <t>王民乡</t>
  </si>
  <si>
    <t>红太村</t>
  </si>
  <si>
    <t>古湾组</t>
  </si>
  <si>
    <t>杨湾村</t>
  </si>
  <si>
    <t>杨湾组</t>
  </si>
  <si>
    <t>合作社</t>
  </si>
  <si>
    <t>下沙湾组</t>
  </si>
  <si>
    <t>红耀乡</t>
  </si>
  <si>
    <t>关儿岔村</t>
  </si>
  <si>
    <t>上川垴</t>
  </si>
  <si>
    <t>马建乡</t>
  </si>
  <si>
    <t>土窝村</t>
  </si>
  <si>
    <t>国有林场</t>
  </si>
  <si>
    <t>白台村</t>
  </si>
  <si>
    <t>阳坡台</t>
  </si>
  <si>
    <t>杨路村</t>
  </si>
  <si>
    <t>南湾组</t>
  </si>
  <si>
    <t>山楂</t>
  </si>
  <si>
    <t>田坪乡</t>
  </si>
  <si>
    <t>南岔村</t>
  </si>
  <si>
    <t>马湾组</t>
  </si>
  <si>
    <t>大岔村</t>
  </si>
  <si>
    <t>上牛组</t>
  </si>
  <si>
    <t>兴平乡</t>
  </si>
  <si>
    <t>赵垴村</t>
  </si>
  <si>
    <t>下辛庄</t>
  </si>
  <si>
    <t>高崖村</t>
  </si>
  <si>
    <t>高崖组</t>
  </si>
  <si>
    <t>沙沟乡</t>
  </si>
  <si>
    <t>中口村</t>
  </si>
  <si>
    <t>下坪组</t>
  </si>
  <si>
    <t>偏城乡</t>
  </si>
  <si>
    <t>榆木村</t>
  </si>
  <si>
    <t>魏套子</t>
  </si>
  <si>
    <t>下堡村</t>
  </si>
  <si>
    <t>园区</t>
  </si>
  <si>
    <t>退耕地</t>
  </si>
  <si>
    <t>新营乡</t>
  </si>
  <si>
    <t>车路湾村</t>
  </si>
  <si>
    <t>阳洼组</t>
  </si>
  <si>
    <t>硝河乡</t>
  </si>
  <si>
    <t>关庄村</t>
  </si>
  <si>
    <t xml:space="preserve"> </t>
  </si>
  <si>
    <t>马莲乡</t>
  </si>
  <si>
    <t>北坡村</t>
  </si>
  <si>
    <t xml:space="preserve">二、三、四组 </t>
  </si>
  <si>
    <t>什字乡</t>
  </si>
  <si>
    <t>唐庄村</t>
  </si>
  <si>
    <t>三组</t>
  </si>
  <si>
    <t>二组</t>
  </si>
  <si>
    <t>火石寨乡</t>
  </si>
  <si>
    <t>小川村</t>
  </si>
  <si>
    <t>小川组</t>
  </si>
  <si>
    <t>沙岗村</t>
  </si>
  <si>
    <t xml:space="preserve"> 泉湾</t>
  </si>
  <si>
    <t>震湖乡</t>
  </si>
  <si>
    <t>立眉村</t>
  </si>
  <si>
    <t>岔口组</t>
  </si>
  <si>
    <t>和平村</t>
  </si>
  <si>
    <t>花椒</t>
  </si>
  <si>
    <t>将台堡镇</t>
  </si>
  <si>
    <t>毛家沟村</t>
  </si>
  <si>
    <t>后湾里</t>
  </si>
  <si>
    <t>文冠果</t>
  </si>
  <si>
    <t>牟荣村</t>
  </si>
  <si>
    <t xml:space="preserve">三组、四组 </t>
  </si>
  <si>
    <t>黄金蜜梨</t>
  </si>
  <si>
    <t>包庄村</t>
  </si>
  <si>
    <t>西滩乡</t>
  </si>
  <si>
    <t>甘岔村</t>
  </si>
  <si>
    <t>下沟组</t>
  </si>
  <si>
    <t>白崖乡</t>
  </si>
  <si>
    <t>余套村</t>
  </si>
  <si>
    <t>平峰镇</t>
  </si>
  <si>
    <t>权岔村</t>
  </si>
  <si>
    <t>潘家湾垴</t>
  </si>
  <si>
    <t>平峰村</t>
  </si>
  <si>
    <t>西沟</t>
  </si>
  <si>
    <t>西沟村</t>
  </si>
  <si>
    <t>陶堡</t>
  </si>
  <si>
    <t>陶堡村</t>
  </si>
  <si>
    <t>说明：
1.苗木费：大果榛子：6元/株（一年生）、8元/株（二年生）、25元/株（三年生）、50元/株（五年生），红梅杏：5元/株（一年生），乔化苹果：8元/株（一年生），南果梨：6元/株（一年生），黄金蜜梨：6元/株（一年生），花椒：4元/株（一年生），山楂：4元/株（一年生），文冠果：5元/株（一年生）。
2.整地、栽植、覆膜费：大果榛子、红梅杏、乔化苹果、南果梨、黄金蜜梨、花椒、山楂、文冠果：6元/株
3.抚育费：大果榛子、红梅杏、乔化苹果、南果梨、黄金蜜梨、花椒、山楂、文冠果：660元/亩（220元/亩*3年）
4.浇水：大果榛子、红梅杏、乔化苹果、南果梨、黄金蜜梨、花椒、山楂、文冠果：12元/株（2元/株*2次*3年）</t>
  </si>
  <si>
    <t>附件：2-2</t>
  </si>
  <si>
    <t>西吉县2020年“四个一”林草产业“一棵树”庭院经济林项目建设任务及投资概算表</t>
  </si>
  <si>
    <t>乡镇名</t>
  </si>
  <si>
    <t>行政村数</t>
  </si>
  <si>
    <t>建档立卡户数（户）</t>
  </si>
  <si>
    <t>合  计</t>
  </si>
  <si>
    <t>苹果</t>
  </si>
  <si>
    <t>早酥梨</t>
  </si>
  <si>
    <t>核桃</t>
  </si>
  <si>
    <t>面积
（亩）</t>
  </si>
  <si>
    <t>株数
（株）</t>
  </si>
  <si>
    <t>苗木费（元）</t>
  </si>
  <si>
    <t>株数（株）</t>
  </si>
  <si>
    <t>面积（亩）</t>
  </si>
  <si>
    <t>295个</t>
  </si>
  <si>
    <t>兴隆镇
（32村）</t>
  </si>
  <si>
    <t>陈田玉村</t>
  </si>
  <si>
    <t>代段村</t>
  </si>
  <si>
    <t>单南村</t>
  </si>
  <si>
    <t>洞洞村</t>
  </si>
  <si>
    <t>范沟村</t>
  </si>
  <si>
    <t>公易村</t>
  </si>
  <si>
    <t>黑大庄村</t>
  </si>
  <si>
    <t>黄岔村</t>
  </si>
  <si>
    <t>刘玉村</t>
  </si>
  <si>
    <t>罗庄村</t>
  </si>
  <si>
    <t>马堡村</t>
  </si>
  <si>
    <t>马嘴村</t>
  </si>
  <si>
    <t>上村村</t>
  </si>
  <si>
    <t>王河村</t>
  </si>
  <si>
    <t>西冶村</t>
  </si>
  <si>
    <t>下堡子村</t>
  </si>
  <si>
    <t>下范村</t>
  </si>
  <si>
    <t>小段村</t>
  </si>
  <si>
    <t>新合村</t>
  </si>
  <si>
    <t>兴隆村</t>
  </si>
  <si>
    <t>杨茂村</t>
  </si>
  <si>
    <t>姚杜村</t>
  </si>
  <si>
    <t>玉桥村</t>
  </si>
  <si>
    <t>岳岔村</t>
  </si>
  <si>
    <t>张节子村</t>
  </si>
  <si>
    <t>张齐村</t>
  </si>
  <si>
    <t>什字乡
（16村）</t>
  </si>
  <si>
    <t>保卫村</t>
  </si>
  <si>
    <t>北台村</t>
  </si>
  <si>
    <t>黄沟村</t>
  </si>
  <si>
    <t>李海村</t>
  </si>
  <si>
    <t>李庄村</t>
  </si>
  <si>
    <t>马沟村</t>
  </si>
  <si>
    <t>南台村</t>
  </si>
  <si>
    <t>山庄村</t>
  </si>
  <si>
    <t>什字村</t>
  </si>
  <si>
    <t>温唐村</t>
  </si>
  <si>
    <t>谢寨村</t>
  </si>
  <si>
    <t>新店村</t>
  </si>
  <si>
    <t>杨庄村</t>
  </si>
  <si>
    <t>余堡村</t>
  </si>
  <si>
    <t>玉丰村</t>
  </si>
  <si>
    <t>将台堡
（16村）</t>
  </si>
  <si>
    <t>保林村</t>
  </si>
  <si>
    <t>崔中村</t>
  </si>
  <si>
    <t>东坡村</t>
  </si>
  <si>
    <t>韩塬村</t>
  </si>
  <si>
    <t>火家集村</t>
  </si>
  <si>
    <t>火家沟村</t>
  </si>
  <si>
    <t>咀头村</t>
  </si>
  <si>
    <t>明荣村</t>
  </si>
  <si>
    <t>明台村</t>
  </si>
  <si>
    <t>明星村</t>
  </si>
  <si>
    <t>深岔村</t>
  </si>
  <si>
    <t>西坪村</t>
  </si>
  <si>
    <t>马莲乡
（15村）</t>
  </si>
  <si>
    <t>八代沟村</t>
  </si>
  <si>
    <t>巴都沟村</t>
  </si>
  <si>
    <t>堡子山村</t>
  </si>
  <si>
    <t>北山村</t>
  </si>
  <si>
    <t>东洼村</t>
  </si>
  <si>
    <t>后庄村</t>
  </si>
  <si>
    <t>陆家沟村</t>
  </si>
  <si>
    <t>罗漫沟村</t>
  </si>
  <si>
    <t>麻子湾村</t>
  </si>
  <si>
    <t>马莲村</t>
  </si>
  <si>
    <t>马其沟村</t>
  </si>
  <si>
    <t>南川村</t>
  </si>
  <si>
    <t>新堡村</t>
  </si>
  <si>
    <t>张堡塬村</t>
  </si>
  <si>
    <t>硝河乡
（15村）</t>
  </si>
  <si>
    <t>范湾村</t>
  </si>
  <si>
    <t>坟湾村</t>
  </si>
  <si>
    <t>高塬村</t>
  </si>
  <si>
    <t>红泉村</t>
  </si>
  <si>
    <t>郎岔村</t>
  </si>
  <si>
    <t>隆堡村</t>
  </si>
  <si>
    <t>马昌村</t>
  </si>
  <si>
    <t>民联村</t>
  </si>
  <si>
    <t>苏家沟村</t>
  </si>
  <si>
    <t>硝河村</t>
  </si>
  <si>
    <t>新庄村</t>
  </si>
  <si>
    <t>吉强镇
（27村）</t>
  </si>
  <si>
    <t>大坪村</t>
  </si>
  <si>
    <t>大滩村</t>
  </si>
  <si>
    <t>大营村</t>
  </si>
  <si>
    <t>短岔村</t>
  </si>
  <si>
    <t>高同村</t>
  </si>
  <si>
    <t>苟家新庄村</t>
  </si>
  <si>
    <t>何洼村</t>
  </si>
  <si>
    <t>芦子沟村</t>
  </si>
  <si>
    <t>马营村</t>
  </si>
  <si>
    <t>前咀村</t>
  </si>
  <si>
    <t>泉儿湾村</t>
  </si>
  <si>
    <t>沙葱洼村</t>
  </si>
  <si>
    <t>上堡村</t>
  </si>
  <si>
    <t>水岔村</t>
  </si>
  <si>
    <t>水泉村</t>
  </si>
  <si>
    <t>酸刺村</t>
  </si>
  <si>
    <t>团结村</t>
  </si>
  <si>
    <t>万崖村</t>
  </si>
  <si>
    <t>夏家大路村</t>
  </si>
  <si>
    <t>夏寨村</t>
  </si>
  <si>
    <t>羊路村</t>
  </si>
  <si>
    <t>杨坊村</t>
  </si>
  <si>
    <t>杨河村</t>
  </si>
  <si>
    <t>袁河村</t>
  </si>
  <si>
    <t>偏城乡
（17村）</t>
  </si>
  <si>
    <t>北庄村</t>
  </si>
  <si>
    <t>曹垴村</t>
  </si>
  <si>
    <t>车路沟村</t>
  </si>
  <si>
    <t>大庄村</t>
  </si>
  <si>
    <t>伏垴村</t>
  </si>
  <si>
    <t>花儿岔村</t>
  </si>
  <si>
    <t>烂泥滩村</t>
  </si>
  <si>
    <t>柳林村</t>
  </si>
  <si>
    <t>马家湾村</t>
  </si>
  <si>
    <t>偏城村</t>
  </si>
  <si>
    <t>上马村</t>
  </si>
  <si>
    <t>双羊套村</t>
  </si>
  <si>
    <t>杏树湾村</t>
  </si>
  <si>
    <t>姚家庄村</t>
  </si>
  <si>
    <t>白崖乡
（11村）</t>
  </si>
  <si>
    <t>白崖村</t>
  </si>
  <si>
    <t>黑窑洞村</t>
  </si>
  <si>
    <t>红套村</t>
  </si>
  <si>
    <t>旧堡村</t>
  </si>
  <si>
    <t>库坊沟村</t>
  </si>
  <si>
    <t>泉沟垴村</t>
  </si>
  <si>
    <t>小坡村</t>
  </si>
  <si>
    <t>斜路洼村</t>
  </si>
  <si>
    <t>阳洼村</t>
  </si>
  <si>
    <t>鹞子川村</t>
  </si>
  <si>
    <t>沙沟乡
（10村）</t>
  </si>
  <si>
    <t>大寨村</t>
  </si>
  <si>
    <t>东沟村</t>
  </si>
  <si>
    <t>东庄村</t>
  </si>
  <si>
    <t>顾沟村</t>
  </si>
  <si>
    <t>满寺村</t>
  </si>
  <si>
    <t>沙沟村</t>
  </si>
  <si>
    <t>阳庄村</t>
  </si>
  <si>
    <t>叶河村</t>
  </si>
  <si>
    <t>火石寨乡
（9村）</t>
  </si>
  <si>
    <t>红庄村</t>
  </si>
  <si>
    <t>石山村</t>
  </si>
  <si>
    <t>石洼村</t>
  </si>
  <si>
    <t>新开村</t>
  </si>
  <si>
    <t>元咀村</t>
  </si>
  <si>
    <t xml:space="preserve">新营乡
（21村）
</t>
  </si>
  <si>
    <t>白城子村</t>
  </si>
  <si>
    <t>长义山村</t>
  </si>
  <si>
    <t>陈阳川村</t>
  </si>
  <si>
    <t>大沙河村</t>
  </si>
  <si>
    <t>大窑滩村</t>
  </si>
  <si>
    <t>洞子沟村</t>
  </si>
  <si>
    <t>二府营村</t>
  </si>
  <si>
    <t>甘沟村</t>
  </si>
  <si>
    <t>甘井村</t>
  </si>
  <si>
    <t>蒿子湾村</t>
  </si>
  <si>
    <t>黑城河村</t>
  </si>
  <si>
    <t>碱滩村</t>
  </si>
  <si>
    <t>庙儿岔村</t>
  </si>
  <si>
    <t>上岔村</t>
  </si>
  <si>
    <t>石岘子村</t>
  </si>
  <si>
    <t>万达川村</t>
  </si>
  <si>
    <t>新营村</t>
  </si>
  <si>
    <t>腰巴庄村</t>
  </si>
  <si>
    <t>玉黄沟村</t>
  </si>
  <si>
    <t>红耀乡
（10村）</t>
  </si>
  <si>
    <t>大堡村</t>
  </si>
  <si>
    <t>红耀村</t>
  </si>
  <si>
    <t>井湾村</t>
  </si>
  <si>
    <t>前庄村</t>
  </si>
  <si>
    <t>驮昌村</t>
  </si>
  <si>
    <t>小堡村</t>
  </si>
  <si>
    <t>小岔沟村</t>
  </si>
  <si>
    <t>小庄村</t>
  </si>
  <si>
    <t>张白湾村</t>
  </si>
  <si>
    <t>田坪乡
（12村）</t>
  </si>
  <si>
    <t>二岔村</t>
  </si>
  <si>
    <t>李沟村</t>
  </si>
  <si>
    <t>庙山村</t>
  </si>
  <si>
    <t>三岔村</t>
  </si>
  <si>
    <t>田坪村</t>
  </si>
  <si>
    <t>燕李村</t>
  </si>
  <si>
    <t>腰庄村</t>
  </si>
  <si>
    <t>赵坪村</t>
  </si>
  <si>
    <t>马建乡
（13村）</t>
  </si>
  <si>
    <t>白虎村</t>
  </si>
  <si>
    <t>大湾村</t>
  </si>
  <si>
    <t>刘垴村</t>
  </si>
  <si>
    <t>马建村</t>
  </si>
  <si>
    <t>庞湾村</t>
  </si>
  <si>
    <t>台子村</t>
  </si>
  <si>
    <t>同化村</t>
  </si>
  <si>
    <t>张湾村</t>
  </si>
  <si>
    <t>周吴村</t>
  </si>
  <si>
    <t>震湖乡
（17）</t>
  </si>
  <si>
    <t>堡玉村</t>
  </si>
  <si>
    <t>陈岔村</t>
  </si>
  <si>
    <t>党岔村</t>
  </si>
  <si>
    <t>东岔村</t>
  </si>
  <si>
    <t>河滩村</t>
  </si>
  <si>
    <t>李章村</t>
  </si>
  <si>
    <t>龙川村</t>
  </si>
  <si>
    <t>毛坪村</t>
  </si>
  <si>
    <t>蒙集村</t>
  </si>
  <si>
    <t>孟湾村</t>
  </si>
  <si>
    <t>苏堡村</t>
  </si>
  <si>
    <t>王坪村</t>
  </si>
  <si>
    <t>张岔村</t>
  </si>
  <si>
    <t>张撇村</t>
  </si>
  <si>
    <t>平峰镇
（22）</t>
  </si>
  <si>
    <t>八岔村</t>
  </si>
  <si>
    <t>陈滩村</t>
  </si>
  <si>
    <t>高赵村</t>
  </si>
  <si>
    <t>焦湾村</t>
  </si>
  <si>
    <t>金塘村</t>
  </si>
  <si>
    <t>李堡村</t>
  </si>
  <si>
    <t>李岔村</t>
  </si>
  <si>
    <t>李营村</t>
  </si>
  <si>
    <t>庙坪村</t>
  </si>
  <si>
    <t>民和村</t>
  </si>
  <si>
    <t>三合村</t>
  </si>
  <si>
    <t>沙洼村</t>
  </si>
  <si>
    <t>王垴村</t>
  </si>
  <si>
    <t>王庆村</t>
  </si>
  <si>
    <t>西坡村</t>
  </si>
  <si>
    <t>下坪村</t>
  </si>
  <si>
    <t>沿坪村</t>
  </si>
  <si>
    <t>张武村</t>
  </si>
  <si>
    <t>张新堡村</t>
  </si>
  <si>
    <t>中岔村</t>
  </si>
  <si>
    <t>王民乡
（12村）</t>
  </si>
  <si>
    <t>二岔马村</t>
  </si>
  <si>
    <t>王民村</t>
  </si>
  <si>
    <t>下赵村</t>
  </si>
  <si>
    <t>小岔村</t>
  </si>
  <si>
    <t>小湾村</t>
  </si>
  <si>
    <t>学杨村</t>
  </si>
  <si>
    <t>姚坡村</t>
  </si>
  <si>
    <t>周康村</t>
  </si>
  <si>
    <t>兴平乡
(12村）</t>
  </si>
  <si>
    <t>堡湾村</t>
  </si>
  <si>
    <t>韩垴村</t>
  </si>
  <si>
    <t>王堡村</t>
  </si>
  <si>
    <t>王湾村</t>
  </si>
  <si>
    <t>兴平村</t>
  </si>
  <si>
    <t>杨岔村</t>
  </si>
  <si>
    <t>杨坪村</t>
  </si>
  <si>
    <t>友爱村</t>
  </si>
  <si>
    <t>西滩乡
（10村）</t>
  </si>
  <si>
    <t>吊嘴村</t>
  </si>
  <si>
    <t>何庄村</t>
  </si>
  <si>
    <t>黑虎沟村</t>
  </si>
  <si>
    <t>林家沟村</t>
  </si>
  <si>
    <t>庙湾村</t>
  </si>
  <si>
    <t>五岔村</t>
  </si>
  <si>
    <t>西滩村</t>
  </si>
  <si>
    <t>张村堡村</t>
  </si>
  <si>
    <t>注：栽植密度74株/亩，苹果12元/株，早酥梨9元/株，核桃9元/株，红梅杏8元/株，庭院济经济林苗木均为2年生。</t>
  </si>
  <si>
    <t>附件：2-3</t>
  </si>
  <si>
    <t xml:space="preserve">西吉县2020年“四个一”林草产业“一棵树”改造提升              项目任务分配表   </t>
  </si>
  <si>
    <t>单位：亩、元</t>
  </si>
  <si>
    <t>总投资</t>
  </si>
  <si>
    <t>月亮山林场</t>
  </si>
  <si>
    <t>马建林场</t>
  </si>
  <si>
    <t>田坪林场</t>
  </si>
  <si>
    <t>王坪林场</t>
  </si>
  <si>
    <t>硝河林场</t>
  </si>
  <si>
    <t>附件：2-4</t>
  </si>
  <si>
    <t xml:space="preserve">西吉县2020年“四个一”林草产业“一棵树”建设任务及需苗量统计表 </t>
  </si>
  <si>
    <t>分树种建设任务及需苗量</t>
  </si>
  <si>
    <t>需苗量（万株）</t>
  </si>
  <si>
    <t>“一棵树”</t>
  </si>
  <si>
    <t>高接换头</t>
  </si>
  <si>
    <t>附件：3</t>
  </si>
  <si>
    <t xml:space="preserve"> 西吉县2020年“四个一”林草产业“一株苗”任务分配及投资概算表 </t>
  </si>
  <si>
    <t>海拔（米）</t>
  </si>
  <si>
    <t>水资源情况</t>
  </si>
  <si>
    <t>财政
补贴
（元/亩）</t>
  </si>
  <si>
    <t>种苗费</t>
  </si>
  <si>
    <t>整地费</t>
  </si>
  <si>
    <t>栽植费</t>
  </si>
  <si>
    <t>农资费</t>
  </si>
  <si>
    <t>浇水费</t>
  </si>
  <si>
    <t>田间管理费</t>
  </si>
  <si>
    <t>后湾组</t>
  </si>
  <si>
    <t>金叶榆、八宝景天</t>
  </si>
  <si>
    <t>有水库</t>
  </si>
  <si>
    <t>红梅杏、早酥梨</t>
  </si>
  <si>
    <t>1800-1850</t>
  </si>
  <si>
    <t>机井</t>
  </si>
  <si>
    <t>艾草</t>
  </si>
  <si>
    <t>种苗基地</t>
  </si>
  <si>
    <t>半子沟</t>
  </si>
  <si>
    <t>半子沟村</t>
  </si>
  <si>
    <t>大果榛子苗</t>
  </si>
  <si>
    <t>1850-1900</t>
  </si>
  <si>
    <t>配套</t>
  </si>
  <si>
    <t>大湾组</t>
  </si>
  <si>
    <t>1900-2000</t>
  </si>
  <si>
    <t>徐家窑组</t>
  </si>
  <si>
    <t>2000-2100</t>
  </si>
  <si>
    <t>无水源</t>
  </si>
  <si>
    <t>企业、林场</t>
  </si>
  <si>
    <t>苗圃及林场</t>
  </si>
  <si>
    <t>1850-2200</t>
  </si>
  <si>
    <t>有水源</t>
  </si>
  <si>
    <t>红梅杏等</t>
  </si>
  <si>
    <t>说明：
1.种苗费：大果榛子：12000元/亩，红梅杏：9000元/亩，早酥梨：9000元/亩，艾草：1200元/亩（种苗基地），艾草：600元/亩，金叶榆、八宝景天：6000元/亩，表中未列出的其他种类育苗，按照表中所列投资接近的种类补贴。
2.整地费：大果榛子、红梅杏、早酥梨、艾草、金叶榆、八宝景天：200元/亩，艾草（种苗基地）：350元/亩；
3.栽植费：大果榛子、红梅杏、早酥梨、艾草、金叶榆、八宝景天：200元/亩；
4.农资费：大果榛子、红梅杏、早酥梨、艾草、金叶榆、八宝景天：500元/亩；
5.浇水费：大果榛子、红梅杏、早酥梨、艾草、金叶榆、八宝景天：500元/亩；
6.田间管理：大果榛子、红梅杏、早酥梨、金叶榆、八宝景天：2000元/亩，艾草（种苗基地）：1000元/亩，艾草：600元/亩。</t>
  </si>
  <si>
    <t>附件：4</t>
  </si>
  <si>
    <t xml:space="preserve"> 西吉县2020年“四个一”林草产业“一枝花”任务分配及投资概算表 </t>
  </si>
  <si>
    <t>单位：亩、米、元</t>
  </si>
  <si>
    <t>乡镇、项目</t>
  </si>
  <si>
    <t>海拔</t>
  </si>
  <si>
    <t>财政补贴
（元/亩）</t>
  </si>
  <si>
    <t>整地、播种费</t>
  </si>
  <si>
    <t>马家大岔</t>
  </si>
  <si>
    <t>百合</t>
  </si>
  <si>
    <t>1850-1950</t>
  </si>
  <si>
    <t>切花</t>
  </si>
  <si>
    <t>1850-1920</t>
  </si>
  <si>
    <t>芍药</t>
  </si>
  <si>
    <t>善马岔</t>
  </si>
  <si>
    <t>1950-2050</t>
  </si>
  <si>
    <t>羊场湾</t>
  </si>
  <si>
    <t>吉强、平峰、新营等</t>
  </si>
  <si>
    <t>红花、格桑花</t>
  </si>
  <si>
    <t>科技局</t>
  </si>
  <si>
    <t>丁香、刺玫等</t>
  </si>
  <si>
    <t>项目款</t>
  </si>
  <si>
    <t>美丽乡村、主干道路</t>
  </si>
  <si>
    <t>旅游环线
靓化美化</t>
  </si>
  <si>
    <t>文广局</t>
  </si>
  <si>
    <t>住建局</t>
  </si>
  <si>
    <t>说明：
1.种苗费：百合、芍药、切花：3000元/亩；
2.整地、播种费：百合、芍药、切花：200元/亩；
3.田间管理：百合、芍药、切花：3000元/亩；
4.财政补贴：红花、格桑花：300元/亩，美丽乡村、主干道路：1000元/亩，旅游环线靓化美化2000元/亩，花园城市：2000元/亩。</t>
  </si>
  <si>
    <t>附件：4-1</t>
  </si>
  <si>
    <t xml:space="preserve"> 西吉县2020年“四个一”林草产业“一枝花”美丽乡村建设任务分配及补贴资金计划表</t>
  </si>
  <si>
    <t>单位：亩</t>
  </si>
  <si>
    <t>实施面积</t>
  </si>
  <si>
    <t>补贴标准</t>
  </si>
  <si>
    <t>补贴金额</t>
  </si>
  <si>
    <t xml:space="preserve">
说明：参照“一棵树”、"一枝花"的补贴标准，美丽乡村建设财政补贴1000元/亩的苗木费，劳务及管理费用全部由各乡镇自行解决。</t>
  </si>
  <si>
    <t>附件：5-1</t>
  </si>
  <si>
    <t>西吉县2020年“一棵草”优质牧草示范推广展示园及优质青贮玉米推广种植示范基地规划表</t>
  </si>
  <si>
    <t>序号</t>
  </si>
  <si>
    <t>建设地点</t>
  </si>
  <si>
    <t>示范点名称</t>
  </si>
  <si>
    <t>计划面积（亩）</t>
  </si>
  <si>
    <t>种植块数</t>
  </si>
  <si>
    <t>资金预算</t>
  </si>
  <si>
    <t>建设企业</t>
  </si>
  <si>
    <t>种植品种</t>
  </si>
  <si>
    <t>建设单位负责人</t>
  </si>
  <si>
    <t>资金总额（万元）</t>
  </si>
  <si>
    <t>投资成本元/亩</t>
  </si>
  <si>
    <t>整合涉农资金（万元）</t>
  </si>
  <si>
    <t>补贴标准元/亩</t>
  </si>
  <si>
    <t>占资金比例%</t>
  </si>
  <si>
    <t>企业自筹（万元）</t>
  </si>
  <si>
    <t>马莲乡巴都沟村</t>
  </si>
  <si>
    <t>马莲乡巴都沟村千亩青贮玉米种植示范展示园</t>
  </si>
  <si>
    <t>1500（800）</t>
  </si>
  <si>
    <t>1500（200）</t>
  </si>
  <si>
    <t>西吉县四丰家庭农场</t>
  </si>
  <si>
    <t>“一颗草”实验示范基地，示范桂青贮1号、种星618、屯玉168、饲用高粱、新特优等50多种。</t>
  </si>
  <si>
    <t>马存录</t>
  </si>
  <si>
    <t>核心区60亩，每亩补贴1500元</t>
  </si>
  <si>
    <t>新营乡二付营村</t>
  </si>
  <si>
    <t>新营乡二付营村优质青贮玉米种植示范基地</t>
  </si>
  <si>
    <t>宁夏玖越农业科技有限公司</t>
  </si>
  <si>
    <t>桂青贮1号、种星618、屯玉168、金刚50等、SN211、中原单32号等</t>
  </si>
  <si>
    <t>王鹏辉</t>
  </si>
  <si>
    <t>投资成本：土地流转费600元/亩，种植及种子费200元。</t>
  </si>
  <si>
    <t>白崖乡小坡村</t>
  </si>
  <si>
    <t>白崖乡小坡村优质青贮玉米种植示范基地</t>
  </si>
  <si>
    <t>西吉县民裕生态养殖合作社</t>
  </si>
  <si>
    <t>桂青贮1号、种星618、屯玉168、金刚50、SN211、中原单32号等</t>
  </si>
  <si>
    <t>陈建明</t>
  </si>
  <si>
    <t>兴隆镇陈田玉村</t>
  </si>
  <si>
    <t>兴隆镇陈田玉村优质青贮玉米种植示范基地</t>
  </si>
  <si>
    <t>西吉县嘉骏牧业专业合作社</t>
  </si>
  <si>
    <t>马海仓</t>
  </si>
  <si>
    <t>兴隆镇川口村</t>
  </si>
  <si>
    <t>兴隆镇川口村优质青贮玉米种植示范基地</t>
  </si>
  <si>
    <t>兴隆镇川口村经济合作社</t>
  </si>
  <si>
    <t>刘兴常</t>
  </si>
  <si>
    <t>西滩乡大岔村</t>
  </si>
  <si>
    <t>西滩乡大岔村优质青贮玉米种植示范基地</t>
  </si>
  <si>
    <t>西吉县天鹏养殖专业合作社</t>
  </si>
  <si>
    <t>海菊</t>
  </si>
  <si>
    <t>将台乡火沟村</t>
  </si>
  <si>
    <t>将台乡牟荣村优质青贮玉米种植示范基地</t>
  </si>
  <si>
    <t>将台乡牟荣村土地股份经济合作社</t>
  </si>
  <si>
    <t>张宗仁</t>
  </si>
  <si>
    <t>震湖乡蒙集村</t>
  </si>
  <si>
    <t>震湖乡蒙集优质青贮玉米种植示范基地</t>
  </si>
  <si>
    <t>西吉县多多肉牛养殖专业合作社</t>
  </si>
  <si>
    <t>蒙忠鹏</t>
  </si>
  <si>
    <t>兴平乡兴平村</t>
  </si>
  <si>
    <t>兴平乡兴平村优质青贮玉米种植示范基地</t>
  </si>
  <si>
    <t>西吉县家穗杂粮种植合作社</t>
  </si>
  <si>
    <t>王 英</t>
  </si>
  <si>
    <t>偏城乡花儿岔村</t>
  </si>
  <si>
    <t>偏城乡花儿岔村优质青贮玉米种植示范基地</t>
  </si>
  <si>
    <t>西吉县武红养殖合作社</t>
  </si>
  <si>
    <t>赵德武</t>
  </si>
  <si>
    <t>吉强镇马营村</t>
  </si>
  <si>
    <t>吉强镇马营村优质青贮玉米种植示范基地</t>
  </si>
  <si>
    <t>西吉县鑫享农牧有限公司</t>
  </si>
  <si>
    <t>王永胜</t>
  </si>
  <si>
    <t>基地面积小计</t>
  </si>
  <si>
    <t>建档立卡户种植青贮玉米</t>
  </si>
  <si>
    <t>全县</t>
  </si>
  <si>
    <t>建档户成本200元/亩，无流转费</t>
  </si>
  <si>
    <t>总计</t>
  </si>
  <si>
    <t>附件：5-2</t>
  </si>
  <si>
    <t>西吉县2020年“一棵草”千亩高产优质苜蓿示范推广种植基地规划表</t>
  </si>
  <si>
    <t>专项资金（万元）</t>
  </si>
  <si>
    <t>企业(农户）自筹（万元）</t>
  </si>
  <si>
    <t>王民乡周康村</t>
  </si>
  <si>
    <t>王民乡周康村千亩高产优质苜蓿种植示范基地</t>
  </si>
  <si>
    <t>西吉县诚誉种植专业合作社</t>
  </si>
  <si>
    <t>推广种植高产、优质、抗逆性强的皇冠、4020MF、巨能7、阿迪娜、三得利、DS310FY、WL343HQ、甘农3号、甘农4号、中苜3号、中苜1号、WL168HQ、陇东苜蓿等优良品种。</t>
  </si>
  <si>
    <t>黄望兵</t>
  </si>
  <si>
    <t>投资成本：企业每亩流转费100元，流转7年700元。每亩种植及种子费200元，共计900元。</t>
  </si>
  <si>
    <t>平峰镇王庆村</t>
  </si>
  <si>
    <t>平峰镇王庆村千亩高产优质苜蓿种植示范基地</t>
  </si>
  <si>
    <t>宁夏晟丰农业有限公司</t>
  </si>
  <si>
    <t>董成壁</t>
  </si>
  <si>
    <t>新营乡大沙河村</t>
  </si>
  <si>
    <t>新营乡大沙河村千亩高产优质苜蓿种植示范基地</t>
  </si>
  <si>
    <t>西吉云砚种植专业合作社</t>
  </si>
  <si>
    <t>推广种植高产、优质、抗逆性强的皇冠、4020MF、巨能7、阿迪娜、三得利、DS310FY、WL343HQ、甘农3号、甘农4号、中苜3号、中苜1号、WL169HQ、陇东苜蓿等优良品种。</t>
  </si>
  <si>
    <t>王志斌</t>
  </si>
  <si>
    <t>田坪乡大岔村</t>
  </si>
  <si>
    <t>田坪乡大岔村千亩高产优质苜蓿种植示范基地</t>
  </si>
  <si>
    <t>西吉县金鱼马铃薯购销合作社</t>
  </si>
  <si>
    <t>推广种植高产、优质、抗逆性强的皇冠、4020MF、巨能7、阿迪娜、三得利、DS310FY、WL343HQ、甘农3号、甘农4号、中苜3号、中苜1号、WL170HQ、陇东苜蓿等优良品种。</t>
  </si>
  <si>
    <t>李雄</t>
  </si>
  <si>
    <t>新营乡洞子沟村</t>
  </si>
  <si>
    <t>新营乡洞子沟村千亩高产优质苜蓿种植示范基地</t>
  </si>
  <si>
    <t>西吉县博栋农业科技有限公司</t>
  </si>
  <si>
    <t>推广种植高产、优质、抗逆性强的皇冠、4020MF、巨能7、阿迪娜、三得利、DS310FY、WL343HQ、甘农3号、甘农4号、中苜3号、中苜1号、WL171HQ、陇东苜蓿等优良品种。</t>
  </si>
  <si>
    <t>王思博</t>
  </si>
  <si>
    <t>兴隆镇下范村</t>
  </si>
  <si>
    <t>兴隆镇下范村千亩高产优质苜蓿种植示范基地</t>
  </si>
  <si>
    <t>西吉县冰玉农牧业专业合作社</t>
  </si>
  <si>
    <t>推广种植高产、优质、抗逆性强的皇冠、4020MF、巨能7、阿迪娜、三得利、DS310FY、WL343HQ、甘农3号、甘农4号、中苜3号、中苜1号、WL172HQ、陇东苜蓿等优良品种。</t>
  </si>
  <si>
    <t>范斌</t>
  </si>
  <si>
    <t>偏城乡花儿岔</t>
  </si>
  <si>
    <t>偏城乡花儿岔村千亩高产优质苜蓿种植示范基地</t>
  </si>
  <si>
    <t>西吉县武红养殖专业合作社</t>
  </si>
  <si>
    <t>推广种植高产、优质、抗逆性强的皇冠、4020MF、巨能7、阿迪娜、三得利、DS310FY、WL343HQ、甘农3号、甘农4号、中苜3号、中苜1号、WL173HQ、陇东苜蓿等优良品种。</t>
  </si>
  <si>
    <t>赵志红</t>
  </si>
  <si>
    <t>全县农户种植苜蓿</t>
  </si>
  <si>
    <t>附件：5-3</t>
  </si>
  <si>
    <t>西吉县2020年“一棵草”一年生禾草规划表</t>
  </si>
  <si>
    <t xml:space="preserve">                                                            单位：亩、元</t>
  </si>
  <si>
    <t>乡镇名称</t>
  </si>
  <si>
    <t>一年生禾草</t>
  </si>
  <si>
    <t>资金全部为农户自筹</t>
  </si>
  <si>
    <t>说明：一年生禾草4万亩不补贴。</t>
  </si>
  <si>
    <t>附件：6</t>
  </si>
  <si>
    <t>西吉县2020年“四个一”林草产业苗木规格及单价表</t>
  </si>
  <si>
    <t>项目类别</t>
  </si>
  <si>
    <t>苗木种类</t>
  </si>
  <si>
    <t>单价
（元/株）</t>
  </si>
  <si>
    <t>规格</t>
  </si>
  <si>
    <t>年轮</t>
  </si>
  <si>
    <t>地径</t>
  </si>
  <si>
    <t>苗高</t>
  </si>
  <si>
    <t>其它</t>
  </si>
  <si>
    <t>“四个一”林草产业</t>
  </si>
  <si>
    <t>实生苗</t>
  </si>
  <si>
    <t>一年生苗木</t>
  </si>
  <si>
    <t>d≥0.8cm</t>
  </si>
  <si>
    <t>H≥0.8m</t>
  </si>
  <si>
    <t>苗木健壮、根系完整、无病虫害</t>
  </si>
  <si>
    <t>二年生苗木</t>
  </si>
  <si>
    <t>d≥1.0cm</t>
  </si>
  <si>
    <t>H≥1.0m</t>
  </si>
  <si>
    <t>三年生苗木</t>
  </si>
  <si>
    <t>d≥1.3cm</t>
  </si>
  <si>
    <t>H≥1.2m</t>
  </si>
  <si>
    <t>苗木健壮、根系完整、无病虫害，半冠、冠径≥60cm</t>
  </si>
  <si>
    <t>五年生苗木</t>
  </si>
  <si>
    <t>d≥2.0cm</t>
  </si>
  <si>
    <t>H≥1.5m</t>
  </si>
  <si>
    <t>苗木健壮、根系完整、无病虫害，半冠、冠径≥80cm、土球≥35cm</t>
  </si>
  <si>
    <t>嫁接苗</t>
  </si>
  <si>
    <t>H≥1.3m</t>
  </si>
  <si>
    <t>矮化苹果</t>
  </si>
  <si>
    <t>第二个嫁接口直径大于1cm</t>
  </si>
  <si>
    <t>d≥1.2cm</t>
  </si>
  <si>
    <t>第二个嫁接口直径大于1.2cm</t>
  </si>
  <si>
    <t>乔化苹果</t>
  </si>
  <si>
    <t>南国梨</t>
  </si>
  <si>
    <t>d≥0.6cm</t>
  </si>
  <si>
    <t>H≥0.6m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</si>
</sst>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  <numFmt numFmtId="178" formatCode="0.0"/>
  </numFmts>
  <fonts count="46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20"/>
      <name val="黑体"/>
      <charset val="134"/>
    </font>
    <font>
      <sz val="12"/>
      <color rgb="FFFF0000"/>
      <name val="宋体"/>
      <charset val="134"/>
    </font>
    <font>
      <sz val="18"/>
      <name val="黑体"/>
      <charset val="134"/>
    </font>
    <font>
      <b/>
      <sz val="12"/>
      <color theme="1"/>
      <name val="宋体"/>
      <charset val="134"/>
    </font>
    <font>
      <sz val="20"/>
      <color theme="1"/>
      <name val="黑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8"/>
      <color theme="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134"/>
    </font>
    <font>
      <sz val="10"/>
      <color rgb="FFFF0000"/>
      <name val="宋体"/>
      <charset val="134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name val="宋体"/>
      <charset val="134"/>
    </font>
    <font>
      <sz val="12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0"/>
      <name val="Arial"/>
      <charset val="134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9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1" fillId="2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3" fillId="14" borderId="21" applyNumberFormat="0" applyAlignment="0" applyProtection="0">
      <alignment vertical="center"/>
    </xf>
    <xf numFmtId="0" fontId="33" fillId="14" borderId="18" applyNumberFormat="0" applyAlignment="0" applyProtection="0">
      <alignment vertical="center"/>
    </xf>
    <xf numFmtId="0" fontId="44" fillId="31" borderId="22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2" fillId="0" borderId="0"/>
    <xf numFmtId="0" fontId="32" fillId="0" borderId="0" applyNumberFormat="0" applyFill="0" applyBorder="0" applyAlignment="0" applyProtection="0"/>
    <xf numFmtId="0" fontId="2" fillId="0" borderId="0">
      <alignment vertical="center"/>
    </xf>
    <xf numFmtId="0" fontId="0" fillId="0" borderId="0"/>
  </cellStyleXfs>
  <cellXfs count="19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51" applyFont="1" applyBorder="1" applyAlignment="1">
      <alignment horizontal="center" vertical="center"/>
    </xf>
    <xf numFmtId="177" fontId="2" fillId="0" borderId="6" xfId="51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51" applyFont="1" applyBorder="1" applyAlignment="1">
      <alignment horizontal="center" vertical="center"/>
    </xf>
    <xf numFmtId="0" fontId="2" fillId="0" borderId="5" xfId="51" applyFont="1" applyBorder="1" applyAlignment="1">
      <alignment horizontal="center" vertical="center"/>
    </xf>
    <xf numFmtId="0" fontId="2" fillId="0" borderId="7" xfId="51" applyFont="1" applyBorder="1" applyAlignment="1">
      <alignment horizontal="center" vertical="center"/>
    </xf>
    <xf numFmtId="0" fontId="4" fillId="0" borderId="0" xfId="0" applyFont="1" applyFill="1" applyBorder="1" applyAlignment="1"/>
    <xf numFmtId="0" fontId="1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6" xfId="52" applyFont="1" applyBorder="1" applyAlignment="1">
      <alignment horizontal="center" vertical="center"/>
    </xf>
    <xf numFmtId="0" fontId="6" fillId="0" borderId="6" xfId="52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" fillId="0" borderId="6" xfId="52" applyFont="1" applyBorder="1" applyAlignment="1">
      <alignment horizontal="center" vertical="center"/>
    </xf>
    <xf numFmtId="0" fontId="1" fillId="0" borderId="6" xfId="52" applyFont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/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/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7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20" fillId="2" borderId="6" xfId="50" applyFont="1" applyFill="1" applyBorder="1" applyAlignment="1" applyProtection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3" fillId="0" borderId="6" xfId="50" applyFont="1" applyFill="1" applyBorder="1" applyAlignment="1" applyProtection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/>
    </xf>
    <xf numFmtId="178" fontId="2" fillId="0" borderId="6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1" fontId="2" fillId="0" borderId="8" xfId="0" applyNumberFormat="1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176" fontId="1" fillId="0" borderId="6" xfId="0" applyNumberFormat="1" applyFont="1" applyBorder="1" applyAlignment="1">
      <alignment horizontal="center" vertical="center"/>
    </xf>
    <xf numFmtId="176" fontId="2" fillId="0" borderId="6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left" vertical="top"/>
    </xf>
    <xf numFmtId="0" fontId="24" fillId="0" borderId="0" xfId="0" applyFont="1"/>
    <xf numFmtId="0" fontId="2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  <cellStyle name="常规 4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5" sqref="F35"/>
    </sheetView>
  </sheetViews>
  <sheetFormatPr defaultColWidth="9" defaultRowHeight="14.25"/>
  <sheetData/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workbookViewId="0">
      <selection activeCell="D31" sqref="D31"/>
    </sheetView>
  </sheetViews>
  <sheetFormatPr defaultColWidth="9" defaultRowHeight="14.25"/>
  <cols>
    <col min="1" max="1" width="4.125" style="24" customWidth="1"/>
    <col min="2" max="2" width="10.125" style="24" customWidth="1"/>
    <col min="3" max="3" width="23.5" style="24" customWidth="1"/>
    <col min="4" max="4" width="7.875" style="24" customWidth="1"/>
    <col min="5" max="5" width="5.29166666666667" style="24" customWidth="1"/>
    <col min="6" max="9" width="8.5" style="24" customWidth="1"/>
    <col min="10" max="10" width="4.625" style="24" customWidth="1"/>
    <col min="11" max="11" width="8.125" style="24" customWidth="1"/>
    <col min="12" max="12" width="4.875" style="24" customWidth="1"/>
    <col min="13" max="13" width="18" style="24" customWidth="1"/>
    <col min="14" max="14" width="40.625" style="24" customWidth="1"/>
    <col min="15" max="15" width="8.75" style="24" customWidth="1"/>
    <col min="16" max="16" width="12.25" style="24" customWidth="1"/>
    <col min="17" max="16384" width="9" style="24"/>
  </cols>
  <sheetData>
    <row r="1" s="24" customFormat="1" ht="24" customHeight="1" spans="1:16">
      <c r="A1" s="39" t="s">
        <v>530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="24" customFormat="1" ht="39" customHeight="1" spans="1:16">
      <c r="A2" s="40" t="s">
        <v>531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="24" customFormat="1" ht="24" customHeight="1" spans="1:16">
      <c r="A3" s="41" t="s">
        <v>532</v>
      </c>
      <c r="B3" s="41" t="s">
        <v>533</v>
      </c>
      <c r="C3" s="41" t="s">
        <v>534</v>
      </c>
      <c r="D3" s="41" t="s">
        <v>535</v>
      </c>
      <c r="E3" s="41" t="s">
        <v>536</v>
      </c>
      <c r="F3" s="41" t="s">
        <v>537</v>
      </c>
      <c r="G3" s="41"/>
      <c r="H3" s="41"/>
      <c r="I3" s="41"/>
      <c r="J3" s="41"/>
      <c r="K3" s="41"/>
      <c r="L3" s="41"/>
      <c r="M3" s="41" t="s">
        <v>538</v>
      </c>
      <c r="N3" s="41" t="s">
        <v>539</v>
      </c>
      <c r="O3" s="41" t="s">
        <v>540</v>
      </c>
      <c r="P3" s="41" t="s">
        <v>6</v>
      </c>
    </row>
    <row r="4" s="24" customFormat="1" ht="65" customHeight="1" spans="1:16">
      <c r="A4" s="41"/>
      <c r="B4" s="41"/>
      <c r="C4" s="41"/>
      <c r="D4" s="41"/>
      <c r="E4" s="41"/>
      <c r="F4" s="41" t="s">
        <v>541</v>
      </c>
      <c r="G4" s="41" t="s">
        <v>542</v>
      </c>
      <c r="H4" s="42" t="s">
        <v>543</v>
      </c>
      <c r="I4" s="41" t="s">
        <v>544</v>
      </c>
      <c r="J4" s="41" t="s">
        <v>545</v>
      </c>
      <c r="K4" s="41" t="s">
        <v>546</v>
      </c>
      <c r="L4" s="41" t="s">
        <v>545</v>
      </c>
      <c r="M4" s="41"/>
      <c r="N4" s="41"/>
      <c r="O4" s="41"/>
      <c r="P4" s="41"/>
    </row>
    <row r="5" s="24" customFormat="1" ht="45" customHeight="1" spans="1:16">
      <c r="A5" s="43">
        <v>1</v>
      </c>
      <c r="B5" s="44" t="s">
        <v>547</v>
      </c>
      <c r="C5" s="44" t="s">
        <v>548</v>
      </c>
      <c r="D5" s="44">
        <v>2000</v>
      </c>
      <c r="E5" s="44">
        <v>1</v>
      </c>
      <c r="F5" s="44">
        <v>155.2</v>
      </c>
      <c r="G5" s="44" t="s">
        <v>549</v>
      </c>
      <c r="H5" s="44">
        <v>47.8</v>
      </c>
      <c r="I5" s="44" t="s">
        <v>550</v>
      </c>
      <c r="J5" s="44">
        <v>30</v>
      </c>
      <c r="K5" s="44">
        <f t="shared" ref="K5:K16" si="0">F5-H5</f>
        <v>107.4</v>
      </c>
      <c r="L5" s="44">
        <v>70</v>
      </c>
      <c r="M5" s="44" t="s">
        <v>551</v>
      </c>
      <c r="N5" s="44" t="s">
        <v>552</v>
      </c>
      <c r="O5" s="44" t="s">
        <v>553</v>
      </c>
      <c r="P5" s="66" t="s">
        <v>554</v>
      </c>
    </row>
    <row r="6" s="24" customFormat="1" ht="45" customHeight="1" spans="1:16">
      <c r="A6" s="43">
        <v>2</v>
      </c>
      <c r="B6" s="44" t="s">
        <v>555</v>
      </c>
      <c r="C6" s="41" t="s">
        <v>556</v>
      </c>
      <c r="D6" s="44">
        <v>500</v>
      </c>
      <c r="E6" s="44">
        <v>1</v>
      </c>
      <c r="F6" s="44">
        <f t="shared" ref="F6:F15" si="1">D6*800/10000</f>
        <v>40</v>
      </c>
      <c r="G6" s="44">
        <v>800</v>
      </c>
      <c r="H6" s="44">
        <f t="shared" ref="H6:H15" si="2">D6*200/10000</f>
        <v>10</v>
      </c>
      <c r="I6" s="44">
        <v>200</v>
      </c>
      <c r="J6" s="44">
        <f t="shared" ref="J6:J15" si="3">H6/F6*100</f>
        <v>25</v>
      </c>
      <c r="K6" s="44">
        <f t="shared" si="0"/>
        <v>30</v>
      </c>
      <c r="L6" s="44">
        <v>75</v>
      </c>
      <c r="M6" s="44" t="s">
        <v>557</v>
      </c>
      <c r="N6" s="44" t="s">
        <v>558</v>
      </c>
      <c r="O6" s="44" t="s">
        <v>559</v>
      </c>
      <c r="P6" s="67" t="s">
        <v>560</v>
      </c>
    </row>
    <row r="7" s="24" customFormat="1" ht="45" customHeight="1" spans="1:16">
      <c r="A7" s="43">
        <v>3</v>
      </c>
      <c r="B7" s="44" t="s">
        <v>561</v>
      </c>
      <c r="C7" s="45" t="s">
        <v>562</v>
      </c>
      <c r="D7" s="44">
        <v>500</v>
      </c>
      <c r="E7" s="44">
        <v>1</v>
      </c>
      <c r="F7" s="44">
        <f t="shared" si="1"/>
        <v>40</v>
      </c>
      <c r="G7" s="44">
        <v>800</v>
      </c>
      <c r="H7" s="44">
        <f t="shared" si="2"/>
        <v>10</v>
      </c>
      <c r="I7" s="44">
        <v>200</v>
      </c>
      <c r="J7" s="44">
        <f t="shared" si="3"/>
        <v>25</v>
      </c>
      <c r="K7" s="44">
        <f t="shared" si="0"/>
        <v>30</v>
      </c>
      <c r="L7" s="44">
        <v>75</v>
      </c>
      <c r="M7" s="44" t="s">
        <v>563</v>
      </c>
      <c r="N7" s="44" t="s">
        <v>564</v>
      </c>
      <c r="O7" s="44" t="s">
        <v>565</v>
      </c>
      <c r="P7" s="68"/>
    </row>
    <row r="8" s="24" customFormat="1" ht="45" customHeight="1" spans="1:16">
      <c r="A8" s="43">
        <v>4</v>
      </c>
      <c r="B8" s="44" t="s">
        <v>566</v>
      </c>
      <c r="C8" s="45" t="s">
        <v>567</v>
      </c>
      <c r="D8" s="44">
        <v>500</v>
      </c>
      <c r="E8" s="44">
        <v>1</v>
      </c>
      <c r="F8" s="44">
        <f t="shared" si="1"/>
        <v>40</v>
      </c>
      <c r="G8" s="44">
        <v>800</v>
      </c>
      <c r="H8" s="44">
        <f t="shared" si="2"/>
        <v>10</v>
      </c>
      <c r="I8" s="44">
        <v>200</v>
      </c>
      <c r="J8" s="44">
        <f t="shared" si="3"/>
        <v>25</v>
      </c>
      <c r="K8" s="44">
        <f t="shared" si="0"/>
        <v>30</v>
      </c>
      <c r="L8" s="44">
        <v>75</v>
      </c>
      <c r="M8" s="44" t="s">
        <v>568</v>
      </c>
      <c r="N8" s="44" t="s">
        <v>564</v>
      </c>
      <c r="O8" s="44" t="s">
        <v>569</v>
      </c>
      <c r="P8" s="68"/>
    </row>
    <row r="9" s="24" customFormat="1" ht="45" customHeight="1" spans="1:16">
      <c r="A9" s="43">
        <v>5</v>
      </c>
      <c r="B9" s="41" t="s">
        <v>570</v>
      </c>
      <c r="C9" s="41" t="s">
        <v>571</v>
      </c>
      <c r="D9" s="41">
        <v>500</v>
      </c>
      <c r="E9" s="44">
        <v>1</v>
      </c>
      <c r="F9" s="44">
        <f t="shared" si="1"/>
        <v>40</v>
      </c>
      <c r="G9" s="44">
        <v>800</v>
      </c>
      <c r="H9" s="44">
        <f t="shared" si="2"/>
        <v>10</v>
      </c>
      <c r="I9" s="44">
        <v>200</v>
      </c>
      <c r="J9" s="44">
        <f t="shared" si="3"/>
        <v>25</v>
      </c>
      <c r="K9" s="44">
        <f t="shared" si="0"/>
        <v>30</v>
      </c>
      <c r="L9" s="44">
        <v>75</v>
      </c>
      <c r="M9" s="41" t="s">
        <v>572</v>
      </c>
      <c r="N9" s="44" t="s">
        <v>564</v>
      </c>
      <c r="O9" s="44" t="s">
        <v>573</v>
      </c>
      <c r="P9" s="68"/>
    </row>
    <row r="10" s="24" customFormat="1" ht="45" customHeight="1" spans="1:16">
      <c r="A10" s="43">
        <v>6</v>
      </c>
      <c r="B10" s="44" t="s">
        <v>574</v>
      </c>
      <c r="C10" s="45" t="s">
        <v>575</v>
      </c>
      <c r="D10" s="44">
        <v>500</v>
      </c>
      <c r="E10" s="44">
        <v>1</v>
      </c>
      <c r="F10" s="44">
        <f t="shared" si="1"/>
        <v>40</v>
      </c>
      <c r="G10" s="44">
        <v>800</v>
      </c>
      <c r="H10" s="44">
        <f t="shared" si="2"/>
        <v>10</v>
      </c>
      <c r="I10" s="44">
        <v>200</v>
      </c>
      <c r="J10" s="44">
        <f t="shared" si="3"/>
        <v>25</v>
      </c>
      <c r="K10" s="44">
        <f t="shared" si="0"/>
        <v>30</v>
      </c>
      <c r="L10" s="44">
        <v>75</v>
      </c>
      <c r="M10" s="44" t="s">
        <v>576</v>
      </c>
      <c r="N10" s="44" t="s">
        <v>564</v>
      </c>
      <c r="O10" s="44" t="s">
        <v>577</v>
      </c>
      <c r="P10" s="68"/>
    </row>
    <row r="11" s="24" customFormat="1" ht="45" customHeight="1" spans="1:16">
      <c r="A11" s="43">
        <v>7</v>
      </c>
      <c r="B11" s="44" t="s">
        <v>578</v>
      </c>
      <c r="C11" s="41" t="s">
        <v>579</v>
      </c>
      <c r="D11" s="44">
        <v>500</v>
      </c>
      <c r="E11" s="44">
        <v>1</v>
      </c>
      <c r="F11" s="44">
        <f t="shared" si="1"/>
        <v>40</v>
      </c>
      <c r="G11" s="44">
        <v>800</v>
      </c>
      <c r="H11" s="44">
        <f t="shared" si="2"/>
        <v>10</v>
      </c>
      <c r="I11" s="44">
        <v>200</v>
      </c>
      <c r="J11" s="44">
        <f t="shared" si="3"/>
        <v>25</v>
      </c>
      <c r="K11" s="44">
        <f t="shared" si="0"/>
        <v>30</v>
      </c>
      <c r="L11" s="44">
        <v>75</v>
      </c>
      <c r="M11" s="44" t="s">
        <v>580</v>
      </c>
      <c r="N11" s="44" t="s">
        <v>564</v>
      </c>
      <c r="O11" s="44" t="s">
        <v>581</v>
      </c>
      <c r="P11" s="68"/>
    </row>
    <row r="12" s="24" customFormat="1" ht="45" customHeight="1" spans="1:16">
      <c r="A12" s="43">
        <v>8</v>
      </c>
      <c r="B12" s="44" t="s">
        <v>582</v>
      </c>
      <c r="C12" s="45" t="s">
        <v>583</v>
      </c>
      <c r="D12" s="44">
        <v>500</v>
      </c>
      <c r="E12" s="44">
        <v>1</v>
      </c>
      <c r="F12" s="44">
        <f t="shared" si="1"/>
        <v>40</v>
      </c>
      <c r="G12" s="44">
        <v>800</v>
      </c>
      <c r="H12" s="44">
        <f t="shared" si="2"/>
        <v>10</v>
      </c>
      <c r="I12" s="44">
        <v>200</v>
      </c>
      <c r="J12" s="44">
        <f t="shared" si="3"/>
        <v>25</v>
      </c>
      <c r="K12" s="44">
        <f t="shared" si="0"/>
        <v>30</v>
      </c>
      <c r="L12" s="44">
        <v>75</v>
      </c>
      <c r="M12" s="44" t="s">
        <v>584</v>
      </c>
      <c r="N12" s="44" t="s">
        <v>564</v>
      </c>
      <c r="O12" s="44" t="s">
        <v>585</v>
      </c>
      <c r="P12" s="68"/>
    </row>
    <row r="13" s="24" customFormat="1" ht="45" customHeight="1" spans="1:16">
      <c r="A13" s="43">
        <v>9</v>
      </c>
      <c r="B13" s="44" t="s">
        <v>586</v>
      </c>
      <c r="C13" s="45" t="s">
        <v>587</v>
      </c>
      <c r="D13" s="44">
        <v>500</v>
      </c>
      <c r="E13" s="44">
        <v>1</v>
      </c>
      <c r="F13" s="44">
        <f t="shared" si="1"/>
        <v>40</v>
      </c>
      <c r="G13" s="44">
        <v>800</v>
      </c>
      <c r="H13" s="44">
        <f t="shared" si="2"/>
        <v>10</v>
      </c>
      <c r="I13" s="44">
        <v>200</v>
      </c>
      <c r="J13" s="44">
        <f t="shared" si="3"/>
        <v>25</v>
      </c>
      <c r="K13" s="44">
        <f t="shared" si="0"/>
        <v>30</v>
      </c>
      <c r="L13" s="44">
        <v>75</v>
      </c>
      <c r="M13" s="44" t="s">
        <v>588</v>
      </c>
      <c r="N13" s="44" t="s">
        <v>564</v>
      </c>
      <c r="O13" s="44" t="s">
        <v>589</v>
      </c>
      <c r="P13" s="68"/>
    </row>
    <row r="14" s="24" customFormat="1" ht="45" customHeight="1" spans="1:16">
      <c r="A14" s="43">
        <v>10</v>
      </c>
      <c r="B14" s="44" t="s">
        <v>590</v>
      </c>
      <c r="C14" s="41" t="s">
        <v>591</v>
      </c>
      <c r="D14" s="44">
        <v>500</v>
      </c>
      <c r="E14" s="44">
        <v>1</v>
      </c>
      <c r="F14" s="44">
        <f t="shared" si="1"/>
        <v>40</v>
      </c>
      <c r="G14" s="44">
        <v>800</v>
      </c>
      <c r="H14" s="44">
        <f t="shared" si="2"/>
        <v>10</v>
      </c>
      <c r="I14" s="44">
        <v>200</v>
      </c>
      <c r="J14" s="44">
        <f t="shared" si="3"/>
        <v>25</v>
      </c>
      <c r="K14" s="44">
        <f t="shared" si="0"/>
        <v>30</v>
      </c>
      <c r="L14" s="44">
        <v>75</v>
      </c>
      <c r="M14" s="44" t="s">
        <v>592</v>
      </c>
      <c r="N14" s="44" t="s">
        <v>564</v>
      </c>
      <c r="O14" s="44" t="s">
        <v>593</v>
      </c>
      <c r="P14" s="68"/>
    </row>
    <row r="15" s="24" customFormat="1" ht="45" customHeight="1" spans="1:16">
      <c r="A15" s="43">
        <v>11</v>
      </c>
      <c r="B15" s="44" t="s">
        <v>594</v>
      </c>
      <c r="C15" s="46" t="s">
        <v>595</v>
      </c>
      <c r="D15" s="44">
        <v>500</v>
      </c>
      <c r="E15" s="44">
        <v>1</v>
      </c>
      <c r="F15" s="44">
        <f t="shared" si="1"/>
        <v>40</v>
      </c>
      <c r="G15" s="44">
        <v>800</v>
      </c>
      <c r="H15" s="44">
        <f t="shared" si="2"/>
        <v>10</v>
      </c>
      <c r="I15" s="44">
        <v>200</v>
      </c>
      <c r="J15" s="44">
        <f t="shared" si="3"/>
        <v>25</v>
      </c>
      <c r="K15" s="44">
        <f t="shared" si="0"/>
        <v>30</v>
      </c>
      <c r="L15" s="44">
        <v>75</v>
      </c>
      <c r="M15" s="46" t="s">
        <v>596</v>
      </c>
      <c r="N15" s="44" t="s">
        <v>564</v>
      </c>
      <c r="O15" s="44" t="s">
        <v>597</v>
      </c>
      <c r="P15" s="69"/>
    </row>
    <row r="16" s="24" customFormat="1" ht="43.9" customHeight="1" spans="1:16">
      <c r="A16" s="44" t="s">
        <v>598</v>
      </c>
      <c r="B16" s="44"/>
      <c r="C16" s="41"/>
      <c r="D16" s="44">
        <f t="shared" ref="D16:F16" si="4">SUM(D5:D15)</f>
        <v>7000</v>
      </c>
      <c r="E16" s="44">
        <f t="shared" si="4"/>
        <v>11</v>
      </c>
      <c r="F16" s="44">
        <f t="shared" si="4"/>
        <v>555.2</v>
      </c>
      <c r="G16" s="44">
        <v>800</v>
      </c>
      <c r="H16" s="44">
        <f>SUM(H5:H15)</f>
        <v>147.8</v>
      </c>
      <c r="I16" s="44">
        <v>200</v>
      </c>
      <c r="J16" s="44">
        <v>26.6</v>
      </c>
      <c r="K16" s="44">
        <f t="shared" si="0"/>
        <v>407.4</v>
      </c>
      <c r="L16" s="44">
        <v>73.4</v>
      </c>
      <c r="M16" s="44"/>
      <c r="N16" s="44"/>
      <c r="O16" s="44"/>
      <c r="P16" s="41"/>
    </row>
    <row r="17" s="24" customFormat="1" ht="43.9" customHeight="1" spans="1:16">
      <c r="A17" s="47" t="s">
        <v>599</v>
      </c>
      <c r="B17" s="48"/>
      <c r="C17" s="49"/>
      <c r="D17" s="44">
        <v>253000</v>
      </c>
      <c r="E17" s="44" t="s">
        <v>600</v>
      </c>
      <c r="F17" s="44">
        <f>D17*200/10000</f>
        <v>5060</v>
      </c>
      <c r="G17" s="44">
        <v>200</v>
      </c>
      <c r="H17" s="44">
        <f>D17*200/10000</f>
        <v>5060</v>
      </c>
      <c r="I17" s="44">
        <v>200</v>
      </c>
      <c r="J17" s="44"/>
      <c r="K17" s="44"/>
      <c r="L17" s="44"/>
      <c r="M17" s="44"/>
      <c r="N17" s="44"/>
      <c r="O17" s="44"/>
      <c r="P17" s="66" t="s">
        <v>601</v>
      </c>
    </row>
    <row r="18" s="21" customFormat="1" ht="49" customHeight="1" spans="1:16">
      <c r="A18" s="50" t="s">
        <v>602</v>
      </c>
      <c r="B18" s="51"/>
      <c r="C18" s="46"/>
      <c r="D18" s="46">
        <f t="shared" ref="D18:H18" si="5">SUM(D16:D17)</f>
        <v>260000</v>
      </c>
      <c r="E18" s="46"/>
      <c r="F18" s="46">
        <f t="shared" si="5"/>
        <v>5615.2</v>
      </c>
      <c r="G18" s="46">
        <f t="shared" si="5"/>
        <v>1000</v>
      </c>
      <c r="H18" s="46">
        <f t="shared" si="5"/>
        <v>5207.8</v>
      </c>
      <c r="I18" s="46"/>
      <c r="J18" s="46"/>
      <c r="K18" s="46">
        <f>SUM(K16:K17)</f>
        <v>407.4</v>
      </c>
      <c r="L18" s="70"/>
      <c r="M18" s="70"/>
      <c r="N18" s="70"/>
      <c r="O18" s="70"/>
      <c r="P18" s="70"/>
    </row>
    <row r="19" s="21" customFormat="1" ht="21" customHeight="1" spans="1:16">
      <c r="A19" s="23" t="s">
        <v>603</v>
      </c>
      <c r="B19" s="2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="24" customFormat="1" ht="30" customHeight="1" spans="1:16">
      <c r="A20" s="53" t="s">
        <v>604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="24" customFormat="1" ht="28" customHeight="1" spans="1:16">
      <c r="A21" s="41" t="s">
        <v>532</v>
      </c>
      <c r="B21" s="41" t="s">
        <v>533</v>
      </c>
      <c r="C21" s="41" t="s">
        <v>534</v>
      </c>
      <c r="D21" s="41"/>
      <c r="E21" s="41"/>
      <c r="F21" s="41" t="s">
        <v>537</v>
      </c>
      <c r="G21" s="41"/>
      <c r="H21" s="41"/>
      <c r="I21" s="41"/>
      <c r="J21" s="41"/>
      <c r="K21" s="41"/>
      <c r="L21" s="41"/>
      <c r="M21" s="41" t="s">
        <v>538</v>
      </c>
      <c r="N21" s="41" t="s">
        <v>539</v>
      </c>
      <c r="O21" s="41" t="s">
        <v>540</v>
      </c>
      <c r="P21" s="41" t="s">
        <v>6</v>
      </c>
    </row>
    <row r="22" s="24" customFormat="1" ht="55.9" customHeight="1" spans="1:16">
      <c r="A22" s="41"/>
      <c r="B22" s="41"/>
      <c r="C22" s="41"/>
      <c r="D22" s="41" t="s">
        <v>535</v>
      </c>
      <c r="E22" s="41" t="s">
        <v>536</v>
      </c>
      <c r="F22" s="41" t="s">
        <v>541</v>
      </c>
      <c r="G22" s="41" t="s">
        <v>542</v>
      </c>
      <c r="H22" s="42" t="s">
        <v>605</v>
      </c>
      <c r="I22" s="41" t="s">
        <v>544</v>
      </c>
      <c r="J22" s="41" t="s">
        <v>545</v>
      </c>
      <c r="K22" s="41" t="s">
        <v>606</v>
      </c>
      <c r="L22" s="41" t="s">
        <v>545</v>
      </c>
      <c r="M22" s="41"/>
      <c r="N22" s="41"/>
      <c r="O22" s="41"/>
      <c r="P22" s="41"/>
    </row>
    <row r="23" s="24" customFormat="1" ht="60" customHeight="1" spans="1:16">
      <c r="A23" s="54">
        <v>1</v>
      </c>
      <c r="B23" s="55" t="s">
        <v>607</v>
      </c>
      <c r="C23" s="55" t="s">
        <v>608</v>
      </c>
      <c r="D23" s="56">
        <v>3000</v>
      </c>
      <c r="E23" s="55">
        <v>1</v>
      </c>
      <c r="F23" s="55">
        <f t="shared" ref="F23:F29" si="6">D23*900/10000</f>
        <v>270</v>
      </c>
      <c r="G23" s="55">
        <v>900</v>
      </c>
      <c r="H23" s="55">
        <f t="shared" ref="H23:H29" si="7">D23*I23/10000</f>
        <v>180</v>
      </c>
      <c r="I23" s="55">
        <v>600</v>
      </c>
      <c r="J23" s="55">
        <v>66</v>
      </c>
      <c r="K23" s="55">
        <f t="shared" ref="K23:K29" si="8">F23-H23</f>
        <v>90</v>
      </c>
      <c r="L23" s="55">
        <f t="shared" ref="L23:L29" si="9">100-J23</f>
        <v>34</v>
      </c>
      <c r="M23" s="55" t="s">
        <v>609</v>
      </c>
      <c r="N23" s="55" t="s">
        <v>610</v>
      </c>
      <c r="O23" s="55" t="s">
        <v>611</v>
      </c>
      <c r="P23" s="71" t="s">
        <v>612</v>
      </c>
    </row>
    <row r="24" s="24" customFormat="1" ht="60" customHeight="1" spans="1:16">
      <c r="A24" s="54">
        <v>2</v>
      </c>
      <c r="B24" s="55" t="s">
        <v>613</v>
      </c>
      <c r="C24" s="56" t="s">
        <v>614</v>
      </c>
      <c r="D24" s="56">
        <v>1100</v>
      </c>
      <c r="E24" s="55">
        <v>1</v>
      </c>
      <c r="F24" s="55">
        <f t="shared" si="6"/>
        <v>99</v>
      </c>
      <c r="G24" s="55">
        <v>900</v>
      </c>
      <c r="H24" s="55">
        <f t="shared" si="7"/>
        <v>66</v>
      </c>
      <c r="I24" s="55">
        <v>600</v>
      </c>
      <c r="J24" s="55">
        <v>66</v>
      </c>
      <c r="K24" s="55">
        <f t="shared" si="8"/>
        <v>33</v>
      </c>
      <c r="L24" s="55">
        <f t="shared" si="9"/>
        <v>34</v>
      </c>
      <c r="M24" s="55" t="s">
        <v>615</v>
      </c>
      <c r="N24" s="55" t="s">
        <v>610</v>
      </c>
      <c r="O24" s="55" t="s">
        <v>616</v>
      </c>
      <c r="P24" s="72"/>
    </row>
    <row r="25" s="24" customFormat="1" ht="60" customHeight="1" spans="1:16">
      <c r="A25" s="54">
        <v>3</v>
      </c>
      <c r="B25" s="55" t="s">
        <v>617</v>
      </c>
      <c r="C25" s="55" t="s">
        <v>618</v>
      </c>
      <c r="D25" s="56">
        <v>3000</v>
      </c>
      <c r="E25" s="55">
        <v>1</v>
      </c>
      <c r="F25" s="55">
        <f t="shared" si="6"/>
        <v>270</v>
      </c>
      <c r="G25" s="55">
        <v>900</v>
      </c>
      <c r="H25" s="55">
        <f t="shared" si="7"/>
        <v>180</v>
      </c>
      <c r="I25" s="55">
        <v>600</v>
      </c>
      <c r="J25" s="55">
        <v>66</v>
      </c>
      <c r="K25" s="55">
        <f t="shared" si="8"/>
        <v>90</v>
      </c>
      <c r="L25" s="55">
        <f t="shared" si="9"/>
        <v>34</v>
      </c>
      <c r="M25" s="56" t="s">
        <v>619</v>
      </c>
      <c r="N25" s="55" t="s">
        <v>620</v>
      </c>
      <c r="O25" s="55" t="s">
        <v>621</v>
      </c>
      <c r="P25" s="72"/>
    </row>
    <row r="26" s="24" customFormat="1" ht="62" customHeight="1" spans="1:16">
      <c r="A26" s="54">
        <v>4</v>
      </c>
      <c r="B26" s="55" t="s">
        <v>622</v>
      </c>
      <c r="C26" s="55" t="s">
        <v>623</v>
      </c>
      <c r="D26" s="56">
        <v>1500</v>
      </c>
      <c r="E26" s="55">
        <v>1</v>
      </c>
      <c r="F26" s="55">
        <f t="shared" si="6"/>
        <v>135</v>
      </c>
      <c r="G26" s="55">
        <v>900</v>
      </c>
      <c r="H26" s="55">
        <f t="shared" si="7"/>
        <v>90</v>
      </c>
      <c r="I26" s="55">
        <v>600</v>
      </c>
      <c r="J26" s="55">
        <v>66</v>
      </c>
      <c r="K26" s="55">
        <f t="shared" si="8"/>
        <v>45</v>
      </c>
      <c r="L26" s="55">
        <f t="shared" si="9"/>
        <v>34</v>
      </c>
      <c r="M26" s="55" t="s">
        <v>624</v>
      </c>
      <c r="N26" s="55" t="s">
        <v>625</v>
      </c>
      <c r="O26" s="55" t="s">
        <v>626</v>
      </c>
      <c r="P26" s="72"/>
    </row>
    <row r="27" s="24" customFormat="1" ht="60" customHeight="1" spans="1:16">
      <c r="A27" s="54">
        <v>5</v>
      </c>
      <c r="B27" s="55" t="s">
        <v>627</v>
      </c>
      <c r="C27" s="55" t="s">
        <v>628</v>
      </c>
      <c r="D27" s="56">
        <v>2000</v>
      </c>
      <c r="E27" s="55">
        <v>1</v>
      </c>
      <c r="F27" s="55">
        <f t="shared" si="6"/>
        <v>180</v>
      </c>
      <c r="G27" s="55">
        <v>900</v>
      </c>
      <c r="H27" s="55">
        <f t="shared" si="7"/>
        <v>120</v>
      </c>
      <c r="I27" s="55">
        <v>600</v>
      </c>
      <c r="J27" s="55">
        <v>66</v>
      </c>
      <c r="K27" s="55">
        <f t="shared" si="8"/>
        <v>60</v>
      </c>
      <c r="L27" s="55">
        <f t="shared" si="9"/>
        <v>34</v>
      </c>
      <c r="M27" s="55" t="s">
        <v>629</v>
      </c>
      <c r="N27" s="55" t="s">
        <v>630</v>
      </c>
      <c r="O27" s="55" t="s">
        <v>631</v>
      </c>
      <c r="P27" s="72"/>
    </row>
    <row r="28" s="24" customFormat="1" ht="54" customHeight="1" spans="1:16">
      <c r="A28" s="54">
        <v>6</v>
      </c>
      <c r="B28" s="55" t="s">
        <v>632</v>
      </c>
      <c r="C28" s="55" t="s">
        <v>633</v>
      </c>
      <c r="D28" s="56">
        <v>1300</v>
      </c>
      <c r="E28" s="55">
        <v>1</v>
      </c>
      <c r="F28" s="55">
        <f t="shared" si="6"/>
        <v>117</v>
      </c>
      <c r="G28" s="55">
        <v>900</v>
      </c>
      <c r="H28" s="55">
        <f t="shared" si="7"/>
        <v>78</v>
      </c>
      <c r="I28" s="55">
        <v>600</v>
      </c>
      <c r="J28" s="55">
        <v>66</v>
      </c>
      <c r="K28" s="55">
        <f t="shared" si="8"/>
        <v>39</v>
      </c>
      <c r="L28" s="55">
        <f t="shared" si="9"/>
        <v>34</v>
      </c>
      <c r="M28" s="55" t="s">
        <v>634</v>
      </c>
      <c r="N28" s="55" t="s">
        <v>635</v>
      </c>
      <c r="O28" s="55" t="s">
        <v>636</v>
      </c>
      <c r="P28" s="72"/>
    </row>
    <row r="29" s="24" customFormat="1" ht="59" customHeight="1" spans="1:16">
      <c r="A29" s="54">
        <v>7</v>
      </c>
      <c r="B29" s="56" t="s">
        <v>637</v>
      </c>
      <c r="C29" s="55" t="s">
        <v>638</v>
      </c>
      <c r="D29" s="56">
        <v>1300</v>
      </c>
      <c r="E29" s="55">
        <v>1</v>
      </c>
      <c r="F29" s="55">
        <f t="shared" si="6"/>
        <v>117</v>
      </c>
      <c r="G29" s="55">
        <v>900</v>
      </c>
      <c r="H29" s="55">
        <f t="shared" si="7"/>
        <v>78</v>
      </c>
      <c r="I29" s="55">
        <v>600</v>
      </c>
      <c r="J29" s="55">
        <v>66</v>
      </c>
      <c r="K29" s="55">
        <f t="shared" si="8"/>
        <v>39</v>
      </c>
      <c r="L29" s="55">
        <f t="shared" si="9"/>
        <v>34</v>
      </c>
      <c r="M29" s="55" t="s">
        <v>639</v>
      </c>
      <c r="N29" s="55" t="s">
        <v>640</v>
      </c>
      <c r="O29" s="55" t="s">
        <v>641</v>
      </c>
      <c r="P29" s="73"/>
    </row>
    <row r="30" s="24" customFormat="1" ht="39" customHeight="1" spans="1:16">
      <c r="A30" s="54" t="s">
        <v>598</v>
      </c>
      <c r="B30" s="57"/>
      <c r="C30" s="58"/>
      <c r="D30" s="56">
        <f t="shared" ref="D30:F30" si="10">SUM(D23:D29)</f>
        <v>13200</v>
      </c>
      <c r="E30" s="56">
        <f t="shared" si="10"/>
        <v>7</v>
      </c>
      <c r="F30" s="56">
        <f t="shared" si="10"/>
        <v>1188</v>
      </c>
      <c r="G30" s="55">
        <v>900</v>
      </c>
      <c r="H30" s="56">
        <f>SUM(H23:H29)</f>
        <v>792</v>
      </c>
      <c r="I30" s="56"/>
      <c r="J30" s="56"/>
      <c r="K30" s="56">
        <f>SUM(K23:K29)</f>
        <v>396</v>
      </c>
      <c r="L30" s="56"/>
      <c r="M30" s="58"/>
      <c r="N30" s="58"/>
      <c r="O30" s="58"/>
      <c r="P30" s="58"/>
    </row>
    <row r="31" s="24" customFormat="1" ht="51" customHeight="1" spans="1:16">
      <c r="A31" s="59" t="s">
        <v>642</v>
      </c>
      <c r="B31" s="60"/>
      <c r="C31" s="61"/>
      <c r="D31" s="62">
        <v>27800</v>
      </c>
      <c r="E31" s="62" t="s">
        <v>600</v>
      </c>
      <c r="F31" s="62">
        <f>D31*G31/10000</f>
        <v>556</v>
      </c>
      <c r="G31" s="62">
        <v>200</v>
      </c>
      <c r="H31" s="63"/>
      <c r="I31" s="62">
        <v>200</v>
      </c>
      <c r="J31" s="62"/>
      <c r="K31" s="62">
        <f>D31*200/10000</f>
        <v>556</v>
      </c>
      <c r="L31" s="62"/>
      <c r="M31" s="62"/>
      <c r="N31" s="62"/>
      <c r="O31" s="62"/>
      <c r="P31" s="55" t="s">
        <v>601</v>
      </c>
    </row>
    <row r="32" s="21" customFormat="1" ht="44" customHeight="1" spans="1:16">
      <c r="A32" s="64" t="s">
        <v>602</v>
      </c>
      <c r="B32" s="65"/>
      <c r="C32" s="56"/>
      <c r="D32" s="56">
        <f t="shared" ref="D32:H32" si="11">SUM(D30:D31)</f>
        <v>41000</v>
      </c>
      <c r="E32" s="56"/>
      <c r="F32" s="56">
        <f t="shared" si="11"/>
        <v>1744</v>
      </c>
      <c r="G32" s="56"/>
      <c r="H32" s="56">
        <f t="shared" si="11"/>
        <v>792</v>
      </c>
      <c r="I32" s="56"/>
      <c r="J32" s="56"/>
      <c r="K32" s="56">
        <f>SUM(K30:K31)</f>
        <v>952</v>
      </c>
      <c r="L32" s="74"/>
      <c r="M32" s="74"/>
      <c r="N32" s="74"/>
      <c r="O32" s="74"/>
      <c r="P32" s="74"/>
    </row>
    <row r="33" s="22" customFormat="1"/>
  </sheetData>
  <mergeCells count="30">
    <mergeCell ref="A1:P1"/>
    <mergeCell ref="A2:P2"/>
    <mergeCell ref="F3:L3"/>
    <mergeCell ref="A16:B16"/>
    <mergeCell ref="A17:C17"/>
    <mergeCell ref="A18:B18"/>
    <mergeCell ref="A19:B19"/>
    <mergeCell ref="A20:P20"/>
    <mergeCell ref="F21:J21"/>
    <mergeCell ref="A30:B30"/>
    <mergeCell ref="A31:C31"/>
    <mergeCell ref="A32:B32"/>
    <mergeCell ref="A3:A4"/>
    <mergeCell ref="A21:A22"/>
    <mergeCell ref="B3:B4"/>
    <mergeCell ref="B21:B22"/>
    <mergeCell ref="C3:C4"/>
    <mergeCell ref="C21:C22"/>
    <mergeCell ref="D3:D4"/>
    <mergeCell ref="E3:E4"/>
    <mergeCell ref="M3:M4"/>
    <mergeCell ref="M21:M22"/>
    <mergeCell ref="N3:N4"/>
    <mergeCell ref="N21:N22"/>
    <mergeCell ref="O3:O4"/>
    <mergeCell ref="O21:O22"/>
    <mergeCell ref="P3:P4"/>
    <mergeCell ref="P6:P15"/>
    <mergeCell ref="P21:P22"/>
    <mergeCell ref="P23:P29"/>
  </mergeCells>
  <pageMargins left="1.18055555555556" right="0.75" top="1" bottom="1" header="0.5" footer="0.5"/>
  <pageSetup paperSize="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opLeftCell="A7" workbookViewId="0">
      <selection activeCell="J20" sqref="J20"/>
    </sheetView>
  </sheetViews>
  <sheetFormatPr defaultColWidth="9" defaultRowHeight="14.25"/>
  <cols>
    <col min="1" max="1" width="4.625" style="22" customWidth="1"/>
    <col min="2" max="2" width="15.5" style="22" customWidth="1"/>
    <col min="3" max="3" width="13.875" style="22" customWidth="1"/>
    <col min="4" max="4" width="20.75" style="22" customWidth="1"/>
    <col min="5" max="5" width="18.25" style="22" customWidth="1"/>
    <col min="6" max="6" width="11.5" style="22" customWidth="1"/>
    <col min="7" max="16384" width="9" style="22"/>
  </cols>
  <sheetData>
    <row r="1" spans="1:6">
      <c r="A1" s="23" t="s">
        <v>643</v>
      </c>
      <c r="B1" s="23"/>
      <c r="C1" s="24"/>
      <c r="D1" s="24"/>
      <c r="E1" s="24"/>
      <c r="F1" s="24"/>
    </row>
    <row r="2" ht="34" customHeight="1" spans="1:6">
      <c r="A2" s="25" t="s">
        <v>644</v>
      </c>
      <c r="B2" s="25"/>
      <c r="C2" s="25"/>
      <c r="D2" s="25"/>
      <c r="E2" s="25"/>
      <c r="F2" s="25"/>
    </row>
    <row r="3" ht="24" customHeight="1" spans="1:6">
      <c r="A3" s="26" t="s">
        <v>645</v>
      </c>
      <c r="B3" s="26"/>
      <c r="C3" s="26"/>
      <c r="D3" s="26"/>
      <c r="E3" s="26"/>
      <c r="F3" s="26"/>
    </row>
    <row r="4" ht="40" customHeight="1" spans="1:6">
      <c r="A4" s="27" t="s">
        <v>532</v>
      </c>
      <c r="B4" s="28" t="s">
        <v>646</v>
      </c>
      <c r="C4" s="28" t="s">
        <v>647</v>
      </c>
      <c r="D4" s="29" t="s">
        <v>48</v>
      </c>
      <c r="E4" s="29" t="s">
        <v>541</v>
      </c>
      <c r="F4" s="30" t="s">
        <v>6</v>
      </c>
    </row>
    <row r="5" ht="31" customHeight="1" spans="1:6">
      <c r="A5" s="31">
        <v>1</v>
      </c>
      <c r="B5" s="32" t="s">
        <v>88</v>
      </c>
      <c r="C5" s="32">
        <v>2200</v>
      </c>
      <c r="D5" s="12">
        <v>200</v>
      </c>
      <c r="E5" s="33">
        <v>44</v>
      </c>
      <c r="F5" s="34" t="s">
        <v>648</v>
      </c>
    </row>
    <row r="6" ht="31" customHeight="1" spans="1:6">
      <c r="A6" s="31">
        <v>2</v>
      </c>
      <c r="B6" s="32" t="s">
        <v>161</v>
      </c>
      <c r="C6" s="32">
        <v>1800</v>
      </c>
      <c r="D6" s="12">
        <v>200</v>
      </c>
      <c r="E6" s="33">
        <v>36</v>
      </c>
      <c r="F6" s="35"/>
    </row>
    <row r="7" ht="31" customHeight="1" spans="1:6">
      <c r="A7" s="31">
        <v>3</v>
      </c>
      <c r="B7" s="32" t="s">
        <v>125</v>
      </c>
      <c r="C7" s="32">
        <v>2000</v>
      </c>
      <c r="D7" s="12">
        <v>200</v>
      </c>
      <c r="E7" s="33">
        <v>40</v>
      </c>
      <c r="F7" s="35"/>
    </row>
    <row r="8" ht="31" customHeight="1" spans="1:6">
      <c r="A8" s="31">
        <v>4</v>
      </c>
      <c r="B8" s="32" t="s">
        <v>106</v>
      </c>
      <c r="C8" s="32">
        <v>2100</v>
      </c>
      <c r="D8" s="12">
        <v>200</v>
      </c>
      <c r="E8" s="33">
        <v>42</v>
      </c>
      <c r="F8" s="35"/>
    </row>
    <row r="9" ht="31" customHeight="1" spans="1:6">
      <c r="A9" s="31">
        <v>5</v>
      </c>
      <c r="B9" s="32" t="s">
        <v>60</v>
      </c>
      <c r="C9" s="32">
        <v>2400</v>
      </c>
      <c r="D9" s="12">
        <v>200</v>
      </c>
      <c r="E9" s="33">
        <v>48</v>
      </c>
      <c r="F9" s="35"/>
    </row>
    <row r="10" ht="31" customHeight="1" spans="1:6">
      <c r="A10" s="31">
        <v>6</v>
      </c>
      <c r="B10" s="32" t="s">
        <v>72</v>
      </c>
      <c r="C10" s="32">
        <v>2100</v>
      </c>
      <c r="D10" s="12">
        <v>200</v>
      </c>
      <c r="E10" s="33">
        <v>42</v>
      </c>
      <c r="F10" s="35"/>
    </row>
    <row r="11" ht="31" customHeight="1" spans="1:6">
      <c r="A11" s="31">
        <v>7</v>
      </c>
      <c r="B11" s="32" t="s">
        <v>134</v>
      </c>
      <c r="C11" s="32">
        <v>2000</v>
      </c>
      <c r="D11" s="12">
        <v>200</v>
      </c>
      <c r="E11" s="33">
        <v>40</v>
      </c>
      <c r="F11" s="35"/>
    </row>
    <row r="12" ht="31" customHeight="1" spans="1:6">
      <c r="A12" s="31">
        <v>8</v>
      </c>
      <c r="B12" s="32" t="s">
        <v>156</v>
      </c>
      <c r="C12" s="32">
        <v>2200</v>
      </c>
      <c r="D12" s="12">
        <v>200</v>
      </c>
      <c r="E12" s="33">
        <v>44</v>
      </c>
      <c r="F12" s="35"/>
    </row>
    <row r="13" ht="31" customHeight="1" spans="1:6">
      <c r="A13" s="31">
        <v>9</v>
      </c>
      <c r="B13" s="32" t="s">
        <v>131</v>
      </c>
      <c r="C13" s="32">
        <v>2000</v>
      </c>
      <c r="D13" s="12">
        <v>200</v>
      </c>
      <c r="E13" s="33">
        <v>40</v>
      </c>
      <c r="F13" s="35"/>
    </row>
    <row r="14" ht="31" customHeight="1" spans="1:6">
      <c r="A14" s="31">
        <v>10</v>
      </c>
      <c r="B14" s="32" t="s">
        <v>128</v>
      </c>
      <c r="C14" s="32">
        <v>2300</v>
      </c>
      <c r="D14" s="12">
        <v>200</v>
      </c>
      <c r="E14" s="33">
        <v>46</v>
      </c>
      <c r="F14" s="35"/>
    </row>
    <row r="15" ht="31" customHeight="1" spans="1:6">
      <c r="A15" s="31">
        <v>11</v>
      </c>
      <c r="B15" s="32" t="s">
        <v>148</v>
      </c>
      <c r="C15" s="32">
        <v>2000</v>
      </c>
      <c r="D15" s="12">
        <v>200</v>
      </c>
      <c r="E15" s="33">
        <v>40</v>
      </c>
      <c r="F15" s="35"/>
    </row>
    <row r="16" ht="31" customHeight="1" spans="1:6">
      <c r="A16" s="31">
        <v>12</v>
      </c>
      <c r="B16" s="32" t="s">
        <v>119</v>
      </c>
      <c r="C16" s="32">
        <v>2300</v>
      </c>
      <c r="D16" s="12">
        <v>200</v>
      </c>
      <c r="E16" s="33">
        <v>46</v>
      </c>
      <c r="F16" s="35"/>
    </row>
    <row r="17" ht="31" customHeight="1" spans="1:6">
      <c r="A17" s="31">
        <v>13</v>
      </c>
      <c r="B17" s="32" t="s">
        <v>159</v>
      </c>
      <c r="C17" s="32">
        <v>2500</v>
      </c>
      <c r="D17" s="12">
        <v>200</v>
      </c>
      <c r="E17" s="33">
        <v>50</v>
      </c>
      <c r="F17" s="35"/>
    </row>
    <row r="18" ht="31" customHeight="1" spans="1:6">
      <c r="A18" s="31">
        <v>14</v>
      </c>
      <c r="B18" s="32" t="s">
        <v>116</v>
      </c>
      <c r="C18" s="32">
        <v>2200</v>
      </c>
      <c r="D18" s="12">
        <v>200</v>
      </c>
      <c r="E18" s="33">
        <v>44</v>
      </c>
      <c r="F18" s="35"/>
    </row>
    <row r="19" ht="31" customHeight="1" spans="1:6">
      <c r="A19" s="31">
        <v>15</v>
      </c>
      <c r="B19" s="32" t="s">
        <v>138</v>
      </c>
      <c r="C19" s="32">
        <v>2100</v>
      </c>
      <c r="D19" s="12">
        <v>200</v>
      </c>
      <c r="E19" s="33">
        <v>42</v>
      </c>
      <c r="F19" s="35"/>
    </row>
    <row r="20" ht="31" customHeight="1" spans="1:6">
      <c r="A20" s="31">
        <v>16</v>
      </c>
      <c r="B20" s="32" t="s">
        <v>95</v>
      </c>
      <c r="C20" s="32">
        <v>2000</v>
      </c>
      <c r="D20" s="12">
        <v>200</v>
      </c>
      <c r="E20" s="33">
        <v>40</v>
      </c>
      <c r="F20" s="35"/>
    </row>
    <row r="21" ht="31" customHeight="1" spans="1:6">
      <c r="A21" s="31">
        <v>17</v>
      </c>
      <c r="B21" s="32" t="s">
        <v>98</v>
      </c>
      <c r="C21" s="32">
        <v>1900</v>
      </c>
      <c r="D21" s="12">
        <v>200</v>
      </c>
      <c r="E21" s="33">
        <v>38</v>
      </c>
      <c r="F21" s="35"/>
    </row>
    <row r="22" ht="31" customHeight="1" spans="1:6">
      <c r="A22" s="31">
        <v>18</v>
      </c>
      <c r="B22" s="32" t="s">
        <v>143</v>
      </c>
      <c r="C22" s="32">
        <v>1900</v>
      </c>
      <c r="D22" s="12">
        <v>200</v>
      </c>
      <c r="E22" s="33">
        <v>38</v>
      </c>
      <c r="F22" s="35"/>
    </row>
    <row r="23" ht="31" customHeight="1" spans="1:6">
      <c r="A23" s="31">
        <v>19</v>
      </c>
      <c r="B23" s="32" t="s">
        <v>111</v>
      </c>
      <c r="C23" s="32">
        <v>2000</v>
      </c>
      <c r="D23" s="12">
        <v>200</v>
      </c>
      <c r="E23" s="33">
        <v>40</v>
      </c>
      <c r="F23" s="35"/>
    </row>
    <row r="24" ht="31" customHeight="1" spans="1:6">
      <c r="A24" s="32" t="s">
        <v>12</v>
      </c>
      <c r="B24" s="32"/>
      <c r="C24" s="32">
        <v>40000</v>
      </c>
      <c r="D24" s="12"/>
      <c r="E24" s="33">
        <v>800</v>
      </c>
      <c r="F24" s="36"/>
    </row>
    <row r="25" s="21" customFormat="1" ht="26" customHeight="1" spans="1:10">
      <c r="A25" s="37" t="s">
        <v>649</v>
      </c>
      <c r="B25" s="37"/>
      <c r="C25" s="38"/>
      <c r="D25" s="38"/>
      <c r="E25" s="38"/>
      <c r="F25" s="38"/>
      <c r="G25" s="38"/>
      <c r="H25" s="38"/>
      <c r="I25" s="38"/>
      <c r="J25" s="38"/>
    </row>
  </sheetData>
  <mergeCells count="5">
    <mergeCell ref="A1:B1"/>
    <mergeCell ref="A2:F2"/>
    <mergeCell ref="A3:F3"/>
    <mergeCell ref="A24:B24"/>
    <mergeCell ref="F5:F24"/>
  </mergeCells>
  <pageMargins left="0.904861111111111" right="0.590277777777778" top="1" bottom="1" header="0.5" footer="0.5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opLeftCell="C1" workbookViewId="0">
      <selection activeCell="C5" sqref="$A5:$XFD28"/>
    </sheetView>
  </sheetViews>
  <sheetFormatPr defaultColWidth="9" defaultRowHeight="14.25" outlineLevelCol="7"/>
  <cols>
    <col min="1" max="1" width="16.75" style="2" customWidth="1"/>
    <col min="2" max="2" width="17.75" style="2" customWidth="1"/>
    <col min="3" max="3" width="17.875" style="2" customWidth="1"/>
    <col min="4" max="4" width="16.5" style="2" customWidth="1"/>
    <col min="5" max="5" width="14.5" style="2" customWidth="1"/>
    <col min="6" max="6" width="14.875" style="2" customWidth="1"/>
    <col min="7" max="7" width="15.5" style="3" customWidth="1"/>
    <col min="8" max="8" width="64.875" style="2" customWidth="1"/>
    <col min="9" max="16384" width="9" style="2"/>
  </cols>
  <sheetData>
    <row r="1" s="1" customFormat="1" spans="1:1">
      <c r="A1" s="4" t="s">
        <v>650</v>
      </c>
    </row>
    <row r="2" ht="38" customHeight="1" spans="1:8">
      <c r="A2" s="5" t="s">
        <v>651</v>
      </c>
      <c r="B2" s="5"/>
      <c r="C2" s="5"/>
      <c r="D2" s="5"/>
      <c r="E2" s="5"/>
      <c r="F2" s="5"/>
      <c r="G2" s="5"/>
      <c r="H2" s="5"/>
    </row>
    <row r="3" ht="22.05" customHeight="1" spans="1:8">
      <c r="A3" s="6" t="s">
        <v>652</v>
      </c>
      <c r="B3" s="6" t="s">
        <v>39</v>
      </c>
      <c r="C3" s="6" t="s">
        <v>653</v>
      </c>
      <c r="D3" s="7" t="s">
        <v>654</v>
      </c>
      <c r="E3" s="8" t="s">
        <v>655</v>
      </c>
      <c r="F3" s="9"/>
      <c r="G3" s="9"/>
      <c r="H3" s="10"/>
    </row>
    <row r="4" ht="22.05" customHeight="1" spans="1:8">
      <c r="A4" s="11"/>
      <c r="B4" s="11"/>
      <c r="C4" s="11"/>
      <c r="D4" s="11"/>
      <c r="E4" s="12" t="s">
        <v>656</v>
      </c>
      <c r="F4" s="12" t="s">
        <v>657</v>
      </c>
      <c r="G4" s="12" t="s">
        <v>658</v>
      </c>
      <c r="H4" s="12" t="s">
        <v>659</v>
      </c>
    </row>
    <row r="5" ht="24" customHeight="1" spans="1:8">
      <c r="A5" s="13" t="s">
        <v>660</v>
      </c>
      <c r="B5" s="14" t="s">
        <v>63</v>
      </c>
      <c r="C5" s="12" t="s">
        <v>661</v>
      </c>
      <c r="D5" s="15">
        <v>6</v>
      </c>
      <c r="E5" s="14" t="s">
        <v>662</v>
      </c>
      <c r="F5" s="14" t="s">
        <v>663</v>
      </c>
      <c r="G5" s="14" t="s">
        <v>664</v>
      </c>
      <c r="H5" s="16" t="s">
        <v>665</v>
      </c>
    </row>
    <row r="6" ht="24" customHeight="1" spans="1:8">
      <c r="A6" s="13"/>
      <c r="B6" s="14"/>
      <c r="C6" s="12" t="s">
        <v>661</v>
      </c>
      <c r="D6" s="15">
        <v>8</v>
      </c>
      <c r="E6" s="14" t="s">
        <v>666</v>
      </c>
      <c r="F6" s="14" t="s">
        <v>667</v>
      </c>
      <c r="G6" s="14" t="s">
        <v>668</v>
      </c>
      <c r="H6" s="16" t="s">
        <v>665</v>
      </c>
    </row>
    <row r="7" ht="24" customHeight="1" spans="1:8">
      <c r="A7" s="13"/>
      <c r="B7" s="14"/>
      <c r="C7" s="12" t="s">
        <v>661</v>
      </c>
      <c r="D7" s="15">
        <v>25</v>
      </c>
      <c r="E7" s="14" t="s">
        <v>669</v>
      </c>
      <c r="F7" s="14" t="s">
        <v>670</v>
      </c>
      <c r="G7" s="14" t="s">
        <v>671</v>
      </c>
      <c r="H7" s="17" t="s">
        <v>672</v>
      </c>
    </row>
    <row r="8" ht="24" customHeight="1" spans="1:8">
      <c r="A8" s="13"/>
      <c r="B8" s="14"/>
      <c r="C8" s="12" t="s">
        <v>661</v>
      </c>
      <c r="D8" s="15">
        <v>50</v>
      </c>
      <c r="E8" s="14" t="s">
        <v>673</v>
      </c>
      <c r="F8" s="14" t="s">
        <v>674</v>
      </c>
      <c r="G8" s="14" t="s">
        <v>675</v>
      </c>
      <c r="H8" s="17" t="s">
        <v>676</v>
      </c>
    </row>
    <row r="9" ht="24" customHeight="1" spans="1:8">
      <c r="A9" s="13"/>
      <c r="B9" s="18" t="s">
        <v>68</v>
      </c>
      <c r="C9" s="12" t="s">
        <v>677</v>
      </c>
      <c r="D9" s="15">
        <v>5</v>
      </c>
      <c r="E9" s="14" t="s">
        <v>662</v>
      </c>
      <c r="F9" s="14" t="s">
        <v>663</v>
      </c>
      <c r="G9" s="14" t="s">
        <v>678</v>
      </c>
      <c r="H9" s="16" t="s">
        <v>665</v>
      </c>
    </row>
    <row r="10" ht="24" customHeight="1" spans="1:8">
      <c r="A10" s="13"/>
      <c r="B10" s="19"/>
      <c r="C10" s="12" t="s">
        <v>677</v>
      </c>
      <c r="D10" s="15">
        <v>8</v>
      </c>
      <c r="E10" s="14" t="s">
        <v>666</v>
      </c>
      <c r="F10" s="14" t="s">
        <v>667</v>
      </c>
      <c r="G10" s="14" t="s">
        <v>675</v>
      </c>
      <c r="H10" s="16" t="s">
        <v>665</v>
      </c>
    </row>
    <row r="11" ht="24" customHeight="1" spans="1:8">
      <c r="A11" s="13"/>
      <c r="B11" s="18" t="s">
        <v>679</v>
      </c>
      <c r="C11" s="12" t="s">
        <v>677</v>
      </c>
      <c r="D11" s="15">
        <v>15</v>
      </c>
      <c r="E11" s="14" t="s">
        <v>662</v>
      </c>
      <c r="F11" s="14" t="s">
        <v>667</v>
      </c>
      <c r="G11" s="14" t="s">
        <v>664</v>
      </c>
      <c r="H11" s="16" t="s">
        <v>680</v>
      </c>
    </row>
    <row r="12" ht="24" customHeight="1" spans="1:8">
      <c r="A12" s="13"/>
      <c r="B12" s="19"/>
      <c r="C12" s="12" t="s">
        <v>677</v>
      </c>
      <c r="D12" s="15">
        <v>25</v>
      </c>
      <c r="E12" s="14" t="s">
        <v>666</v>
      </c>
      <c r="F12" s="14" t="s">
        <v>681</v>
      </c>
      <c r="G12" s="14" t="s">
        <v>668</v>
      </c>
      <c r="H12" s="16" t="s">
        <v>682</v>
      </c>
    </row>
    <row r="13" ht="24" customHeight="1" spans="1:8">
      <c r="A13" s="13"/>
      <c r="B13" s="18" t="s">
        <v>683</v>
      </c>
      <c r="C13" s="12" t="s">
        <v>677</v>
      </c>
      <c r="D13" s="15">
        <v>8</v>
      </c>
      <c r="E13" s="14" t="s">
        <v>662</v>
      </c>
      <c r="F13" s="14" t="s">
        <v>667</v>
      </c>
      <c r="G13" s="14" t="s">
        <v>664</v>
      </c>
      <c r="H13" s="16" t="s">
        <v>665</v>
      </c>
    </row>
    <row r="14" ht="24" customHeight="1" spans="1:8">
      <c r="A14" s="13"/>
      <c r="B14" s="19"/>
      <c r="C14" s="12" t="s">
        <v>677</v>
      </c>
      <c r="D14" s="15">
        <v>12</v>
      </c>
      <c r="E14" s="14" t="s">
        <v>666</v>
      </c>
      <c r="F14" s="14" t="s">
        <v>681</v>
      </c>
      <c r="G14" s="14" t="s">
        <v>668</v>
      </c>
      <c r="H14" s="16" t="s">
        <v>665</v>
      </c>
    </row>
    <row r="15" ht="24" customHeight="1" spans="1:8">
      <c r="A15" s="13"/>
      <c r="B15" s="18" t="s">
        <v>684</v>
      </c>
      <c r="C15" s="12" t="s">
        <v>677</v>
      </c>
      <c r="D15" s="15">
        <v>6</v>
      </c>
      <c r="E15" s="14" t="s">
        <v>662</v>
      </c>
      <c r="F15" s="14" t="s">
        <v>667</v>
      </c>
      <c r="G15" s="14" t="s">
        <v>678</v>
      </c>
      <c r="H15" s="16" t="s">
        <v>665</v>
      </c>
    </row>
    <row r="16" ht="24" customHeight="1" spans="1:8">
      <c r="A16" s="13"/>
      <c r="B16" s="19"/>
      <c r="C16" s="12" t="s">
        <v>677</v>
      </c>
      <c r="D16" s="15">
        <v>9</v>
      </c>
      <c r="E16" s="14" t="s">
        <v>666</v>
      </c>
      <c r="F16" s="14" t="s">
        <v>681</v>
      </c>
      <c r="G16" s="14" t="s">
        <v>675</v>
      </c>
      <c r="H16" s="16" t="s">
        <v>665</v>
      </c>
    </row>
    <row r="17" ht="24" customHeight="1" spans="1:8">
      <c r="A17" s="13"/>
      <c r="B17" s="18" t="s">
        <v>177</v>
      </c>
      <c r="C17" s="12" t="s">
        <v>677</v>
      </c>
      <c r="D17" s="15">
        <v>6</v>
      </c>
      <c r="E17" s="14" t="s">
        <v>662</v>
      </c>
      <c r="F17" s="14" t="s">
        <v>667</v>
      </c>
      <c r="G17" s="14" t="s">
        <v>678</v>
      </c>
      <c r="H17" s="16" t="s">
        <v>665</v>
      </c>
    </row>
    <row r="18" ht="24" customHeight="1" spans="1:8">
      <c r="A18" s="13"/>
      <c r="B18" s="19"/>
      <c r="C18" s="12" t="s">
        <v>677</v>
      </c>
      <c r="D18" s="15">
        <v>9</v>
      </c>
      <c r="E18" s="14" t="s">
        <v>666</v>
      </c>
      <c r="F18" s="14" t="s">
        <v>681</v>
      </c>
      <c r="G18" s="14" t="s">
        <v>675</v>
      </c>
      <c r="H18" s="16" t="s">
        <v>665</v>
      </c>
    </row>
    <row r="19" ht="24" customHeight="1" spans="1:8">
      <c r="A19" s="13"/>
      <c r="B19" s="18" t="s">
        <v>154</v>
      </c>
      <c r="C19" s="12" t="s">
        <v>677</v>
      </c>
      <c r="D19" s="15">
        <v>6</v>
      </c>
      <c r="E19" s="14" t="s">
        <v>662</v>
      </c>
      <c r="F19" s="14" t="s">
        <v>667</v>
      </c>
      <c r="G19" s="14" t="s">
        <v>678</v>
      </c>
      <c r="H19" s="16" t="s">
        <v>665</v>
      </c>
    </row>
    <row r="20" ht="24" customHeight="1" spans="1:8">
      <c r="A20" s="13"/>
      <c r="B20" s="19"/>
      <c r="C20" s="12" t="s">
        <v>677</v>
      </c>
      <c r="D20" s="15">
        <v>9</v>
      </c>
      <c r="E20" s="14" t="s">
        <v>666</v>
      </c>
      <c r="F20" s="14" t="s">
        <v>681</v>
      </c>
      <c r="G20" s="14" t="s">
        <v>675</v>
      </c>
      <c r="H20" s="16" t="s">
        <v>665</v>
      </c>
    </row>
    <row r="21" ht="24" customHeight="1" spans="1:8">
      <c r="A21" s="13"/>
      <c r="B21" s="20" t="s">
        <v>178</v>
      </c>
      <c r="C21" s="12" t="s">
        <v>677</v>
      </c>
      <c r="D21" s="15">
        <v>6</v>
      </c>
      <c r="E21" s="14" t="s">
        <v>662</v>
      </c>
      <c r="F21" s="14" t="s">
        <v>663</v>
      </c>
      <c r="G21" s="14" t="s">
        <v>664</v>
      </c>
      <c r="H21" s="16" t="s">
        <v>665</v>
      </c>
    </row>
    <row r="22" ht="24" customHeight="1" spans="1:8">
      <c r="A22" s="13"/>
      <c r="B22" s="20"/>
      <c r="C22" s="12" t="s">
        <v>677</v>
      </c>
      <c r="D22" s="15">
        <v>9</v>
      </c>
      <c r="E22" s="14" t="s">
        <v>666</v>
      </c>
      <c r="F22" s="14" t="s">
        <v>667</v>
      </c>
      <c r="G22" s="14" t="s">
        <v>668</v>
      </c>
      <c r="H22" s="16" t="s">
        <v>665</v>
      </c>
    </row>
    <row r="23" ht="24" customHeight="1" spans="1:8">
      <c r="A23" s="13"/>
      <c r="B23" s="18" t="s">
        <v>105</v>
      </c>
      <c r="C23" s="12" t="s">
        <v>677</v>
      </c>
      <c r="D23" s="15">
        <v>4</v>
      </c>
      <c r="E23" s="14" t="s">
        <v>662</v>
      </c>
      <c r="F23" s="14" t="s">
        <v>685</v>
      </c>
      <c r="G23" s="14" t="s">
        <v>664</v>
      </c>
      <c r="H23" s="16" t="s">
        <v>665</v>
      </c>
    </row>
    <row r="24" ht="24" customHeight="1" spans="1:8">
      <c r="A24" s="13"/>
      <c r="B24" s="19"/>
      <c r="C24" s="12" t="s">
        <v>677</v>
      </c>
      <c r="D24" s="15">
        <v>6</v>
      </c>
      <c r="E24" s="14" t="s">
        <v>666</v>
      </c>
      <c r="F24" s="14" t="s">
        <v>663</v>
      </c>
      <c r="G24" s="14" t="s">
        <v>668</v>
      </c>
      <c r="H24" s="16" t="s">
        <v>665</v>
      </c>
    </row>
    <row r="25" ht="24" customHeight="1" spans="1:8">
      <c r="A25" s="13"/>
      <c r="B25" s="18" t="s">
        <v>147</v>
      </c>
      <c r="C25" s="12" t="s">
        <v>661</v>
      </c>
      <c r="D25" s="15">
        <v>4</v>
      </c>
      <c r="E25" s="14" t="s">
        <v>662</v>
      </c>
      <c r="F25" s="14" t="s">
        <v>685</v>
      </c>
      <c r="G25" s="14" t="s">
        <v>686</v>
      </c>
      <c r="H25" s="16" t="s">
        <v>665</v>
      </c>
    </row>
    <row r="26" ht="24" customHeight="1" spans="1:8">
      <c r="A26" s="13"/>
      <c r="B26" s="19"/>
      <c r="C26" s="12" t="s">
        <v>661</v>
      </c>
      <c r="D26" s="15">
        <v>6</v>
      </c>
      <c r="E26" s="14" t="s">
        <v>666</v>
      </c>
      <c r="F26" s="14" t="s">
        <v>663</v>
      </c>
      <c r="G26" s="14" t="s">
        <v>664</v>
      </c>
      <c r="H26" s="16" t="s">
        <v>665</v>
      </c>
    </row>
    <row r="27" ht="24" customHeight="1" spans="1:8">
      <c r="A27" s="13"/>
      <c r="B27" s="18" t="s">
        <v>151</v>
      </c>
      <c r="C27" s="12" t="s">
        <v>661</v>
      </c>
      <c r="D27" s="15">
        <v>5</v>
      </c>
      <c r="E27" s="14" t="s">
        <v>662</v>
      </c>
      <c r="F27" s="14" t="s">
        <v>685</v>
      </c>
      <c r="G27" s="14" t="s">
        <v>686</v>
      </c>
      <c r="H27" s="16" t="s">
        <v>665</v>
      </c>
    </row>
    <row r="28" ht="24" customHeight="1" spans="1:8">
      <c r="A28" s="13"/>
      <c r="B28" s="19"/>
      <c r="C28" s="12" t="s">
        <v>661</v>
      </c>
      <c r="D28" s="15">
        <v>7</v>
      </c>
      <c r="E28" s="14" t="s">
        <v>666</v>
      </c>
      <c r="F28" s="14" t="s">
        <v>663</v>
      </c>
      <c r="G28" s="14" t="s">
        <v>664</v>
      </c>
      <c r="H28" s="16" t="s">
        <v>665</v>
      </c>
    </row>
    <row r="29" ht="28.95" customHeight="1"/>
  </sheetData>
  <mergeCells count="18">
    <mergeCell ref="A2:H2"/>
    <mergeCell ref="E3:H3"/>
    <mergeCell ref="A3:A4"/>
    <mergeCell ref="A5:A28"/>
    <mergeCell ref="B3:B4"/>
    <mergeCell ref="B5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C3:C4"/>
    <mergeCell ref="D3:D4"/>
  </mergeCells>
  <pageMargins left="1.41666666666667" right="0.75" top="1" bottom="1" header="0.5" footer="0.5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opLeftCell="A10" workbookViewId="0">
      <selection activeCell="U21" sqref="U21"/>
    </sheetView>
  </sheetViews>
  <sheetFormatPr defaultColWidth="9" defaultRowHeight="15.75"/>
  <cols>
    <col min="1" max="1" width="11.125" style="183" customWidth="1"/>
    <col min="2" max="2" width="33.375" style="183" customWidth="1"/>
    <col min="3" max="3" width="11.075" style="183" customWidth="1"/>
    <col min="4" max="4" width="11.9583333333333" style="183" customWidth="1"/>
    <col min="5" max="5" width="13.375" style="183" customWidth="1"/>
    <col min="6" max="6" width="8.74166666666667" style="183" customWidth="1"/>
    <col min="7" max="7" width="11.9666666666667" style="183" customWidth="1"/>
    <col min="8" max="8" width="10.8833333333333" style="183" customWidth="1"/>
    <col min="9" max="9" width="8.75" style="183" customWidth="1"/>
    <col min="10" max="10" width="9.125" style="183" customWidth="1"/>
    <col min="11" max="11" width="10.5" style="183" customWidth="1"/>
    <col min="12" max="12" width="8.625" style="183" customWidth="1"/>
    <col min="13" max="13" width="12.5" style="183" customWidth="1"/>
    <col min="14" max="14" width="10" style="183" customWidth="1"/>
    <col min="15" max="15" width="7.875" style="183" customWidth="1"/>
    <col min="16" max="16346" width="8.88333333333333" style="183"/>
    <col min="16347" max="16384" width="9" style="183"/>
  </cols>
  <sheetData>
    <row r="1" ht="24" customHeight="1" spans="1:3">
      <c r="A1" s="125" t="s">
        <v>0</v>
      </c>
      <c r="B1" s="125"/>
      <c r="C1" s="4"/>
    </row>
    <row r="2" ht="30" customHeight="1" spans="1:15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ht="21" customHeight="1" spans="1:1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96" t="s">
        <v>2</v>
      </c>
      <c r="N3" s="196"/>
      <c r="O3" s="185"/>
    </row>
    <row r="4" ht="31" customHeight="1" spans="1:15">
      <c r="A4" s="186" t="s">
        <v>3</v>
      </c>
      <c r="B4" s="187"/>
      <c r="C4" s="98" t="s">
        <v>4</v>
      </c>
      <c r="D4" s="93" t="s">
        <v>5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 t="s">
        <v>6</v>
      </c>
    </row>
    <row r="5" ht="37" customHeight="1" spans="1:15">
      <c r="A5" s="188"/>
      <c r="B5" s="189"/>
      <c r="C5" s="94"/>
      <c r="D5" s="190" t="s">
        <v>7</v>
      </c>
      <c r="E5" s="191"/>
      <c r="F5" s="192"/>
      <c r="G5" s="190" t="s">
        <v>8</v>
      </c>
      <c r="H5" s="191"/>
      <c r="I5" s="192"/>
      <c r="J5" s="190" t="s">
        <v>9</v>
      </c>
      <c r="K5" s="191"/>
      <c r="L5" s="192"/>
      <c r="M5" s="98" t="s">
        <v>10</v>
      </c>
      <c r="N5" s="98" t="s">
        <v>11</v>
      </c>
      <c r="O5" s="197"/>
    </row>
    <row r="6" s="182" customFormat="1" ht="38" customHeight="1" spans="1:15">
      <c r="A6" s="193"/>
      <c r="B6" s="194"/>
      <c r="C6" s="96"/>
      <c r="D6" s="93" t="s">
        <v>12</v>
      </c>
      <c r="E6" s="93" t="s">
        <v>13</v>
      </c>
      <c r="F6" s="93" t="s">
        <v>14</v>
      </c>
      <c r="G6" s="93" t="s">
        <v>15</v>
      </c>
      <c r="H6" s="93" t="s">
        <v>13</v>
      </c>
      <c r="I6" s="93" t="s">
        <v>16</v>
      </c>
      <c r="J6" s="93" t="s">
        <v>15</v>
      </c>
      <c r="K6" s="93" t="s">
        <v>13</v>
      </c>
      <c r="L6" s="93" t="s">
        <v>14</v>
      </c>
      <c r="M6" s="93" t="s">
        <v>13</v>
      </c>
      <c r="N6" s="93" t="s">
        <v>13</v>
      </c>
      <c r="O6" s="197"/>
    </row>
    <row r="7" s="183" customFormat="1" ht="28" customHeight="1" spans="1:15">
      <c r="A7" s="93" t="s">
        <v>12</v>
      </c>
      <c r="B7" s="93"/>
      <c r="C7" s="93">
        <f t="shared" ref="C7:N7" si="0">C8+C12++C13+C19+C23+C24</f>
        <v>454015</v>
      </c>
      <c r="D7" s="195">
        <f t="shared" si="0"/>
        <v>25048.2092</v>
      </c>
      <c r="E7" s="195">
        <f t="shared" si="0"/>
        <v>24067.0892</v>
      </c>
      <c r="F7" s="195">
        <f t="shared" si="0"/>
        <v>981.12</v>
      </c>
      <c r="G7" s="195">
        <f t="shared" si="0"/>
        <v>10787.8342</v>
      </c>
      <c r="H7" s="195">
        <f t="shared" si="0"/>
        <v>9871.5582</v>
      </c>
      <c r="I7" s="195">
        <f t="shared" si="0"/>
        <v>916.276</v>
      </c>
      <c r="J7" s="195">
        <f t="shared" si="0"/>
        <v>1852.11</v>
      </c>
      <c r="K7" s="195">
        <f t="shared" si="0"/>
        <v>1787.266</v>
      </c>
      <c r="L7" s="195">
        <f t="shared" si="0"/>
        <v>64.844</v>
      </c>
      <c r="M7" s="195">
        <f t="shared" si="0"/>
        <v>10366.265</v>
      </c>
      <c r="N7" s="195">
        <f t="shared" si="0"/>
        <v>2042</v>
      </c>
      <c r="O7" s="93"/>
    </row>
    <row r="8" s="183" customFormat="1" ht="28" customHeight="1" spans="1:15">
      <c r="A8" s="93" t="s">
        <v>17</v>
      </c>
      <c r="B8" s="93" t="s">
        <v>15</v>
      </c>
      <c r="C8" s="93">
        <f t="shared" ref="C8:N8" si="1">C9+C10+C11</f>
        <v>81260</v>
      </c>
      <c r="D8" s="195">
        <f t="shared" si="1"/>
        <v>10791.4842</v>
      </c>
      <c r="E8" s="195">
        <f t="shared" si="1"/>
        <v>9810.3642</v>
      </c>
      <c r="F8" s="195">
        <f t="shared" si="1"/>
        <v>981.12</v>
      </c>
      <c r="G8" s="195">
        <f t="shared" si="1"/>
        <v>4339.9942</v>
      </c>
      <c r="H8" s="195">
        <f t="shared" si="1"/>
        <v>3423.7182</v>
      </c>
      <c r="I8" s="195">
        <f t="shared" si="1"/>
        <v>916.276</v>
      </c>
      <c r="J8" s="195">
        <f t="shared" si="1"/>
        <v>162.11</v>
      </c>
      <c r="K8" s="195">
        <f t="shared" si="1"/>
        <v>97.266</v>
      </c>
      <c r="L8" s="195">
        <f t="shared" si="1"/>
        <v>64.844</v>
      </c>
      <c r="M8" s="195">
        <f t="shared" si="1"/>
        <v>5439.38</v>
      </c>
      <c r="N8" s="195">
        <f t="shared" si="1"/>
        <v>850</v>
      </c>
      <c r="O8" s="93"/>
    </row>
    <row r="9" s="183" customFormat="1" ht="28" customHeight="1" spans="1:15">
      <c r="A9" s="93"/>
      <c r="B9" s="93" t="s">
        <v>18</v>
      </c>
      <c r="C9" s="93">
        <v>26656</v>
      </c>
      <c r="D9" s="195">
        <v>7892.18</v>
      </c>
      <c r="E9" s="195">
        <f>H9+K9+M9+N9</f>
        <v>6911.06</v>
      </c>
      <c r="F9" s="195">
        <f>I9+L9</f>
        <v>981.12</v>
      </c>
      <c r="G9" s="195">
        <v>2290.69</v>
      </c>
      <c r="H9" s="195">
        <f>G9*0.6</f>
        <v>1374.414</v>
      </c>
      <c r="I9" s="195">
        <f>G9-H9</f>
        <v>916.276</v>
      </c>
      <c r="J9" s="195">
        <v>162.11</v>
      </c>
      <c r="K9" s="195">
        <f>J9*0.6</f>
        <v>97.266</v>
      </c>
      <c r="L9" s="195">
        <f>J9-K9</f>
        <v>64.844</v>
      </c>
      <c r="M9" s="195">
        <v>5439.38</v>
      </c>
      <c r="N9" s="195"/>
      <c r="O9" s="93"/>
    </row>
    <row r="10" s="183" customFormat="1" ht="28" customHeight="1" spans="1:15">
      <c r="A10" s="93"/>
      <c r="B10" s="93" t="s">
        <v>19</v>
      </c>
      <c r="C10" s="93">
        <v>32486</v>
      </c>
      <c r="D10" s="195">
        <v>2049.3042</v>
      </c>
      <c r="E10" s="195">
        <v>2049.3042</v>
      </c>
      <c r="F10" s="195"/>
      <c r="G10" s="195">
        <v>2049.3042</v>
      </c>
      <c r="H10" s="195">
        <v>2049.3042</v>
      </c>
      <c r="I10" s="195"/>
      <c r="J10" s="195"/>
      <c r="K10" s="195"/>
      <c r="L10" s="195"/>
      <c r="M10" s="195"/>
      <c r="N10" s="195"/>
      <c r="O10" s="93"/>
    </row>
    <row r="11" s="183" customFormat="1" ht="28" customHeight="1" spans="1:15">
      <c r="A11" s="93"/>
      <c r="B11" s="93" t="s">
        <v>20</v>
      </c>
      <c r="C11" s="93">
        <v>22118</v>
      </c>
      <c r="D11" s="195">
        <v>850</v>
      </c>
      <c r="E11" s="195">
        <v>850</v>
      </c>
      <c r="F11" s="195"/>
      <c r="G11" s="195"/>
      <c r="H11" s="195"/>
      <c r="I11" s="195"/>
      <c r="J11" s="195"/>
      <c r="K11" s="195"/>
      <c r="L11" s="195"/>
      <c r="M11" s="195"/>
      <c r="N11" s="195">
        <v>850</v>
      </c>
      <c r="O11" s="93"/>
    </row>
    <row r="12" s="183" customFormat="1" ht="28" customHeight="1" spans="1:15">
      <c r="A12" s="93" t="s">
        <v>21</v>
      </c>
      <c r="B12" s="93"/>
      <c r="C12" s="93">
        <v>3267</v>
      </c>
      <c r="D12" s="195">
        <v>2362.965</v>
      </c>
      <c r="E12" s="195">
        <v>2362.965</v>
      </c>
      <c r="F12" s="195"/>
      <c r="G12" s="195">
        <v>473.6</v>
      </c>
      <c r="H12" s="195">
        <v>473.6</v>
      </c>
      <c r="I12" s="195"/>
      <c r="J12" s="195">
        <v>80</v>
      </c>
      <c r="K12" s="195">
        <v>80</v>
      </c>
      <c r="L12" s="195"/>
      <c r="M12" s="195">
        <v>1809.365</v>
      </c>
      <c r="N12" s="195"/>
      <c r="O12" s="93"/>
    </row>
    <row r="13" s="183" customFormat="1" ht="28" customHeight="1" spans="1:15">
      <c r="A13" s="98" t="s">
        <v>22</v>
      </c>
      <c r="B13" s="93" t="s">
        <v>15</v>
      </c>
      <c r="C13" s="93">
        <f t="shared" ref="C13:H13" si="2">SUM(C14:C18)</f>
        <v>28488</v>
      </c>
      <c r="D13" s="93">
        <f t="shared" si="2"/>
        <v>4334.56</v>
      </c>
      <c r="E13" s="93">
        <f t="shared" si="2"/>
        <v>4334.56</v>
      </c>
      <c r="F13" s="93"/>
      <c r="G13" s="93">
        <f t="shared" si="2"/>
        <v>766.44</v>
      </c>
      <c r="H13" s="93">
        <f t="shared" si="2"/>
        <v>766.44</v>
      </c>
      <c r="I13" s="93"/>
      <c r="J13" s="195">
        <f>SUM(J14:J18)</f>
        <v>1410</v>
      </c>
      <c r="K13" s="195">
        <f>SUM(K14:K18)</f>
        <v>1410</v>
      </c>
      <c r="L13" s="195"/>
      <c r="M13" s="195">
        <f>SUM(M14:M18)</f>
        <v>1758.12</v>
      </c>
      <c r="N13" s="195">
        <f>SUM(N14:N18)</f>
        <v>400</v>
      </c>
      <c r="O13" s="93"/>
    </row>
    <row r="14" s="183" customFormat="1" ht="28" customHeight="1" spans="1:15">
      <c r="A14" s="94"/>
      <c r="B14" s="93" t="s">
        <v>18</v>
      </c>
      <c r="C14" s="93">
        <v>13588</v>
      </c>
      <c r="D14" s="195">
        <v>2524.56</v>
      </c>
      <c r="E14" s="195">
        <v>2524.56</v>
      </c>
      <c r="F14" s="195"/>
      <c r="G14" s="195">
        <v>766.44</v>
      </c>
      <c r="H14" s="195">
        <v>766.44</v>
      </c>
      <c r="I14" s="195"/>
      <c r="J14" s="195"/>
      <c r="K14" s="195"/>
      <c r="L14" s="195"/>
      <c r="M14" s="195">
        <v>1758.12</v>
      </c>
      <c r="N14" s="195"/>
      <c r="O14" s="93"/>
    </row>
    <row r="15" s="183" customFormat="1" ht="28" customHeight="1" spans="1:15">
      <c r="A15" s="94"/>
      <c r="B15" s="93" t="s">
        <v>23</v>
      </c>
      <c r="C15" s="93">
        <v>4000</v>
      </c>
      <c r="D15" s="195">
        <v>400</v>
      </c>
      <c r="E15" s="195">
        <v>400</v>
      </c>
      <c r="F15" s="195"/>
      <c r="G15" s="195"/>
      <c r="H15" s="195"/>
      <c r="I15" s="195"/>
      <c r="J15" s="195"/>
      <c r="K15" s="195"/>
      <c r="L15" s="195"/>
      <c r="M15" s="195"/>
      <c r="N15" s="195">
        <v>400</v>
      </c>
      <c r="O15" s="93"/>
    </row>
    <row r="16" s="183" customFormat="1" ht="28" customHeight="1" spans="1:15">
      <c r="A16" s="94"/>
      <c r="B16" s="93" t="s">
        <v>24</v>
      </c>
      <c r="C16" s="93">
        <v>2000</v>
      </c>
      <c r="D16" s="195">
        <v>400</v>
      </c>
      <c r="E16" s="195">
        <v>400</v>
      </c>
      <c r="F16" s="195"/>
      <c r="G16" s="195"/>
      <c r="H16" s="195"/>
      <c r="I16" s="195"/>
      <c r="J16" s="195">
        <v>400</v>
      </c>
      <c r="K16" s="195">
        <v>400</v>
      </c>
      <c r="L16" s="195"/>
      <c r="M16" s="195"/>
      <c r="N16" s="195"/>
      <c r="O16" s="93"/>
    </row>
    <row r="17" s="183" customFormat="1" ht="28" customHeight="1" spans="1:15">
      <c r="A17" s="94"/>
      <c r="B17" s="93" t="s">
        <v>25</v>
      </c>
      <c r="C17" s="93">
        <v>7700</v>
      </c>
      <c r="D17" s="195">
        <v>770</v>
      </c>
      <c r="E17" s="195">
        <v>770</v>
      </c>
      <c r="F17" s="195"/>
      <c r="G17" s="195"/>
      <c r="H17" s="195"/>
      <c r="I17" s="195"/>
      <c r="J17" s="195">
        <v>770</v>
      </c>
      <c r="K17" s="195">
        <v>770</v>
      </c>
      <c r="L17" s="195"/>
      <c r="M17" s="195"/>
      <c r="N17" s="195"/>
      <c r="O17" s="93"/>
    </row>
    <row r="18" s="183" customFormat="1" ht="28" customHeight="1" spans="1:15">
      <c r="A18" s="94"/>
      <c r="B18" s="93" t="s">
        <v>26</v>
      </c>
      <c r="C18" s="93">
        <v>1200</v>
      </c>
      <c r="D18" s="195">
        <v>240</v>
      </c>
      <c r="E18" s="195">
        <v>240</v>
      </c>
      <c r="F18" s="195"/>
      <c r="G18" s="195"/>
      <c r="H18" s="195"/>
      <c r="I18" s="195"/>
      <c r="J18" s="195">
        <v>240</v>
      </c>
      <c r="K18" s="195">
        <v>240</v>
      </c>
      <c r="L18" s="195"/>
      <c r="M18" s="195"/>
      <c r="N18" s="195"/>
      <c r="O18" s="93"/>
    </row>
    <row r="19" s="183" customFormat="1" ht="28" customHeight="1" spans="1:15">
      <c r="A19" s="98" t="s">
        <v>27</v>
      </c>
      <c r="B19" s="93" t="s">
        <v>15</v>
      </c>
      <c r="C19" s="93">
        <v>341000</v>
      </c>
      <c r="D19" s="195">
        <f t="shared" ref="D19:H19" si="3">SUM(D20:D21)</f>
        <v>7359.2</v>
      </c>
      <c r="E19" s="195">
        <f t="shared" si="3"/>
        <v>7359.2</v>
      </c>
      <c r="F19" s="195"/>
      <c r="G19" s="195">
        <f t="shared" si="3"/>
        <v>5207.8</v>
      </c>
      <c r="H19" s="195">
        <f t="shared" si="3"/>
        <v>5207.8</v>
      </c>
      <c r="I19" s="195"/>
      <c r="J19" s="195"/>
      <c r="K19" s="195"/>
      <c r="L19" s="195"/>
      <c r="M19" s="195">
        <f>SUM(M20:M21)</f>
        <v>1359.4</v>
      </c>
      <c r="N19" s="195">
        <f>SUM(N20:N21)</f>
        <v>792</v>
      </c>
      <c r="O19" s="93"/>
    </row>
    <row r="20" s="183" customFormat="1" ht="28" customHeight="1" spans="1:15">
      <c r="A20" s="94"/>
      <c r="B20" s="93" t="s">
        <v>28</v>
      </c>
      <c r="C20" s="93">
        <v>260000</v>
      </c>
      <c r="D20" s="195">
        <v>5615.2</v>
      </c>
      <c r="E20" s="195">
        <v>5615.2</v>
      </c>
      <c r="F20" s="195"/>
      <c r="G20" s="195">
        <v>5207.8</v>
      </c>
      <c r="H20" s="195">
        <v>5207.8</v>
      </c>
      <c r="I20" s="195"/>
      <c r="J20" s="195"/>
      <c r="K20" s="195"/>
      <c r="L20" s="195"/>
      <c r="M20" s="195">
        <v>407.4</v>
      </c>
      <c r="N20" s="195"/>
      <c r="O20" s="93"/>
    </row>
    <row r="21" s="183" customFormat="1" ht="28" customHeight="1" spans="1:15">
      <c r="A21" s="94"/>
      <c r="B21" s="93" t="s">
        <v>29</v>
      </c>
      <c r="C21" s="93">
        <v>41000</v>
      </c>
      <c r="D21" s="195">
        <v>1744</v>
      </c>
      <c r="E21" s="195">
        <v>1744</v>
      </c>
      <c r="F21" s="195"/>
      <c r="G21" s="195"/>
      <c r="H21" s="195"/>
      <c r="I21" s="195"/>
      <c r="J21" s="195"/>
      <c r="K21" s="195"/>
      <c r="L21" s="195"/>
      <c r="M21" s="195">
        <v>952</v>
      </c>
      <c r="N21" s="195">
        <v>792</v>
      </c>
      <c r="O21" s="93"/>
    </row>
    <row r="22" s="183" customFormat="1" ht="28" customHeight="1" spans="1:15">
      <c r="A22" s="96"/>
      <c r="B22" s="93" t="s">
        <v>30</v>
      </c>
      <c r="C22" s="93">
        <v>40000</v>
      </c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93"/>
    </row>
    <row r="23" s="183" customFormat="1" ht="38" customHeight="1" spans="1:15">
      <c r="A23" s="93" t="s">
        <v>31</v>
      </c>
      <c r="B23" s="93"/>
      <c r="C23" s="93"/>
      <c r="D23" s="195">
        <v>100</v>
      </c>
      <c r="E23" s="195">
        <v>100</v>
      </c>
      <c r="F23" s="195"/>
      <c r="G23" s="195"/>
      <c r="H23" s="195"/>
      <c r="I23" s="195"/>
      <c r="J23" s="195">
        <v>100</v>
      </c>
      <c r="K23" s="195">
        <v>100</v>
      </c>
      <c r="L23" s="195"/>
      <c r="M23" s="195"/>
      <c r="N23" s="195"/>
      <c r="O23" s="93"/>
    </row>
    <row r="24" s="183" customFormat="1" ht="40" customHeight="1" spans="1:15">
      <c r="A24" s="93" t="s">
        <v>32</v>
      </c>
      <c r="B24" s="93"/>
      <c r="C24" s="93"/>
      <c r="D24" s="195">
        <v>100</v>
      </c>
      <c r="E24" s="195">
        <v>100</v>
      </c>
      <c r="F24" s="195"/>
      <c r="G24" s="195"/>
      <c r="H24" s="195"/>
      <c r="I24" s="195"/>
      <c r="J24" s="195">
        <v>100</v>
      </c>
      <c r="K24" s="195">
        <v>100</v>
      </c>
      <c r="L24" s="195"/>
      <c r="M24" s="195"/>
      <c r="N24" s="195"/>
      <c r="O24" s="93"/>
    </row>
    <row r="25" ht="26.4" customHeight="1"/>
    <row r="26" ht="26.4" customHeight="1"/>
  </sheetData>
  <mergeCells count="15">
    <mergeCell ref="A1:B1"/>
    <mergeCell ref="A2:O2"/>
    <mergeCell ref="M3:N3"/>
    <mergeCell ref="D4:N4"/>
    <mergeCell ref="D5:F5"/>
    <mergeCell ref="G5:I5"/>
    <mergeCell ref="J5:L5"/>
    <mergeCell ref="A7:B7"/>
    <mergeCell ref="A23:B23"/>
    <mergeCell ref="A24:B24"/>
    <mergeCell ref="A8:A11"/>
    <mergeCell ref="A13:A18"/>
    <mergeCell ref="A19:A22"/>
    <mergeCell ref="C4:C6"/>
    <mergeCell ref="A4:B6"/>
  </mergeCells>
  <pageMargins left="1.37777777777778" right="0.7" top="0.75" bottom="0.75" header="0.3" footer="0.3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7"/>
  <sheetViews>
    <sheetView workbookViewId="0">
      <pane ySplit="5" topLeftCell="A75" activePane="bottomLeft" state="frozen"/>
      <selection/>
      <selection pane="bottomLeft" activeCell="A80" sqref="A80:A82"/>
    </sheetView>
  </sheetViews>
  <sheetFormatPr defaultColWidth="20.6666666666667" defaultRowHeight="14.25"/>
  <cols>
    <col min="1" max="1" width="12.5" style="2" customWidth="1"/>
    <col min="2" max="2" width="11.375" style="2" customWidth="1"/>
    <col min="3" max="3" width="12.125" style="2" customWidth="1"/>
    <col min="4" max="4" width="11.375" style="2" customWidth="1"/>
    <col min="5" max="5" width="8.44166666666667" style="2" customWidth="1"/>
    <col min="6" max="9" width="7.33333333333333" style="2" customWidth="1"/>
    <col min="10" max="10" width="11.5" style="2" customWidth="1"/>
    <col min="11" max="11" width="9.21666666666667" style="2" customWidth="1"/>
    <col min="12" max="12" width="7.21666666666667" style="2" customWidth="1"/>
    <col min="13" max="13" width="6.44166666666667" style="2" customWidth="1"/>
    <col min="14" max="14" width="11.2166666666667" style="2" customWidth="1"/>
    <col min="15" max="16" width="11.4416666666667" style="2" customWidth="1"/>
    <col min="17" max="17" width="9.875" style="2" customWidth="1"/>
    <col min="18" max="18" width="11.4416666666667" style="2" customWidth="1"/>
    <col min="19" max="19" width="7.85" style="2" customWidth="1"/>
    <col min="20" max="20" width="7.14166666666667" style="2" customWidth="1"/>
    <col min="21" max="21" width="8.125" style="2" customWidth="1"/>
    <col min="22" max="22" width="7.14166666666667" style="2" customWidth="1"/>
    <col min="23" max="23" width="6.25" style="2" customWidth="1"/>
    <col min="24" max="24" width="8.125" style="2" customWidth="1"/>
    <col min="25" max="25" width="7.375" style="2" customWidth="1"/>
    <col min="26" max="16384" width="20.6666666666667" style="2"/>
  </cols>
  <sheetData>
    <row r="1" ht="19.95" customHeight="1" spans="1:1">
      <c r="A1" s="4" t="s">
        <v>33</v>
      </c>
    </row>
    <row r="2" ht="24.9" customHeight="1" spans="1:25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="2" customFormat="1" ht="13.05" customHeight="1" spans="16:16">
      <c r="P3" s="2" t="s">
        <v>35</v>
      </c>
    </row>
    <row r="4" s="2" customFormat="1" ht="31.2" customHeight="1" spans="1:25">
      <c r="A4" s="157" t="s">
        <v>36</v>
      </c>
      <c r="B4" s="157" t="s">
        <v>37</v>
      </c>
      <c r="C4" s="157" t="s">
        <v>38</v>
      </c>
      <c r="D4" s="157" t="s">
        <v>39</v>
      </c>
      <c r="E4" s="157" t="s">
        <v>40</v>
      </c>
      <c r="F4" s="158" t="s">
        <v>41</v>
      </c>
      <c r="G4" s="159"/>
      <c r="H4" s="159"/>
      <c r="I4" s="175"/>
      <c r="J4" s="157" t="s">
        <v>42</v>
      </c>
      <c r="K4" s="157" t="s">
        <v>43</v>
      </c>
      <c r="L4" s="157" t="s">
        <v>44</v>
      </c>
      <c r="M4" s="157" t="s">
        <v>45</v>
      </c>
      <c r="N4" s="176" t="s">
        <v>46</v>
      </c>
      <c r="O4" s="176" t="s">
        <v>7</v>
      </c>
      <c r="P4" s="157" t="s">
        <v>8</v>
      </c>
      <c r="Q4" s="176" t="s">
        <v>9</v>
      </c>
      <c r="R4" s="157" t="s">
        <v>47</v>
      </c>
      <c r="S4" s="158" t="s">
        <v>48</v>
      </c>
      <c r="T4" s="159"/>
      <c r="U4" s="159"/>
      <c r="V4" s="159"/>
      <c r="W4" s="175"/>
      <c r="X4" s="157" t="s">
        <v>49</v>
      </c>
      <c r="Y4" s="176" t="s">
        <v>50</v>
      </c>
    </row>
    <row r="5" s="2" customFormat="1" ht="48" customHeight="1" spans="1:25">
      <c r="A5" s="157"/>
      <c r="B5" s="157"/>
      <c r="C5" s="157"/>
      <c r="D5" s="157"/>
      <c r="E5" s="157"/>
      <c r="F5" s="157" t="s">
        <v>51</v>
      </c>
      <c r="G5" s="157" t="s">
        <v>52</v>
      </c>
      <c r="H5" s="157" t="s">
        <v>53</v>
      </c>
      <c r="I5" s="157" t="s">
        <v>54</v>
      </c>
      <c r="J5" s="157"/>
      <c r="K5" s="157"/>
      <c r="L5" s="157"/>
      <c r="M5" s="157"/>
      <c r="N5" s="177"/>
      <c r="O5" s="177"/>
      <c r="P5" s="157"/>
      <c r="Q5" s="177"/>
      <c r="R5" s="157"/>
      <c r="S5" s="157" t="s">
        <v>15</v>
      </c>
      <c r="T5" s="157" t="s">
        <v>55</v>
      </c>
      <c r="U5" s="157" t="s">
        <v>56</v>
      </c>
      <c r="V5" s="157" t="s">
        <v>57</v>
      </c>
      <c r="W5" s="157" t="s">
        <v>58</v>
      </c>
      <c r="X5" s="157"/>
      <c r="Y5" s="177"/>
    </row>
    <row r="6" s="2" customFormat="1" ht="21" customHeight="1" spans="1:25">
      <c r="A6" s="78" t="s">
        <v>59</v>
      </c>
      <c r="B6" s="78"/>
      <c r="C6" s="78"/>
      <c r="D6" s="78"/>
      <c r="E6" s="160">
        <f>E7+E12+E25+E31+E35+E41+E44+E49+E51+E56+E58+E60+E62+E65+E68+E71+E75+E78+E80+E83+E85</f>
        <v>26656</v>
      </c>
      <c r="F6" s="78"/>
      <c r="G6" s="78"/>
      <c r="H6" s="78"/>
      <c r="I6" s="78"/>
      <c r="J6" s="78"/>
      <c r="K6" s="78"/>
      <c r="L6" s="78"/>
      <c r="M6" s="78"/>
      <c r="N6" s="78">
        <f>N7+N12+N25+N31+N35+N41+N44+N49+N51+N56+N58+N60+N62+N65+N68+N71+N75+N78+N80+N83+N85</f>
        <v>2537830</v>
      </c>
      <c r="O6" s="78">
        <f>O7+O12+O25+O31+O35+O41+O44+O49+O51+O56+O58+O60+O62+O65+O68+O71+O75+O78+O80+O83+O85</f>
        <v>78921800</v>
      </c>
      <c r="P6" s="78">
        <f>P7+P12+P25+P31+P35+P41+P44+P49+P51+P56+P58+P60+P62+P65+P68+P71+P75+P78+P80+P83+P85</f>
        <v>22906900</v>
      </c>
      <c r="Q6" s="78">
        <f>Q7+Q12+Q25+Q31+Q35+Q41+Q44+Q49+Q51+Q56+Q58+Q60+Q62+Q65+Q68+Q71+Q75+Q78+Q80+Q83+Q85</f>
        <v>1621100</v>
      </c>
      <c r="R6" s="78">
        <f>R7+R12+R25+R31+R35+R41+R44+R49+R51+R56+R58+R60+R62+R65+R68+R71+R75+R78+R80+R83+R85</f>
        <v>54393800</v>
      </c>
      <c r="S6" s="160"/>
      <c r="T6" s="160"/>
      <c r="U6" s="160"/>
      <c r="V6" s="160"/>
      <c r="W6" s="160"/>
      <c r="X6" s="178"/>
      <c r="Y6" s="78"/>
    </row>
    <row r="7" s="2" customFormat="1" ht="21.9" customHeight="1" spans="1:25">
      <c r="A7" s="87" t="s">
        <v>60</v>
      </c>
      <c r="B7" s="161" t="s">
        <v>15</v>
      </c>
      <c r="C7" s="78"/>
      <c r="D7" s="162"/>
      <c r="E7" s="160">
        <f>SUM(E8:E11)</f>
        <v>1503</v>
      </c>
      <c r="F7" s="78"/>
      <c r="G7" s="78"/>
      <c r="H7" s="78"/>
      <c r="I7" s="78"/>
      <c r="J7" s="78"/>
      <c r="K7" s="78"/>
      <c r="L7" s="78"/>
      <c r="M7" s="78"/>
      <c r="N7" s="160">
        <f>SUM(N8:N11)</f>
        <v>133422</v>
      </c>
      <c r="O7" s="160">
        <f>SUM(O8:O11)</f>
        <v>4162086</v>
      </c>
      <c r="P7" s="160">
        <f>SUM(P8:P11)</f>
        <v>1292100</v>
      </c>
      <c r="Q7" s="160"/>
      <c r="R7" s="160">
        <f>SUM(R8:R11)</f>
        <v>2869986</v>
      </c>
      <c r="S7" s="160"/>
      <c r="T7" s="160"/>
      <c r="U7" s="160"/>
      <c r="V7" s="160"/>
      <c r="W7" s="160"/>
      <c r="X7" s="160"/>
      <c r="Y7" s="78"/>
    </row>
    <row r="8" s="2" customFormat="1" ht="21.9" customHeight="1" spans="1:25">
      <c r="A8" s="163"/>
      <c r="B8" s="78" t="s">
        <v>61</v>
      </c>
      <c r="C8" s="78" t="s">
        <v>62</v>
      </c>
      <c r="D8" s="164" t="s">
        <v>63</v>
      </c>
      <c r="E8" s="165">
        <v>300</v>
      </c>
      <c r="F8" s="166">
        <f>E8-G8-H8-I8</f>
        <v>274.5</v>
      </c>
      <c r="G8" s="78">
        <v>20</v>
      </c>
      <c r="H8" s="78">
        <v>5</v>
      </c>
      <c r="I8" s="78">
        <v>0.5</v>
      </c>
      <c r="J8" s="167" t="s">
        <v>64</v>
      </c>
      <c r="K8" s="78" t="s">
        <v>65</v>
      </c>
      <c r="L8" s="78" t="s">
        <v>66</v>
      </c>
      <c r="M8" s="78">
        <v>111</v>
      </c>
      <c r="N8" s="178">
        <f>E8*M8</f>
        <v>33300</v>
      </c>
      <c r="O8" s="178">
        <f>S8*E8</f>
        <v>1014600</v>
      </c>
      <c r="P8" s="178">
        <f>X8*E8</f>
        <v>330000</v>
      </c>
      <c r="Q8" s="178"/>
      <c r="R8" s="178">
        <f>O8-P8</f>
        <v>684600</v>
      </c>
      <c r="S8" s="178">
        <v>3382</v>
      </c>
      <c r="T8" s="178">
        <v>724</v>
      </c>
      <c r="U8" s="178">
        <v>666</v>
      </c>
      <c r="V8" s="178">
        <v>660</v>
      </c>
      <c r="W8" s="178">
        <v>1332</v>
      </c>
      <c r="X8" s="178">
        <v>1100</v>
      </c>
      <c r="Y8" s="160">
        <v>30</v>
      </c>
    </row>
    <row r="9" s="2" customFormat="1" ht="21.9" customHeight="1" spans="1:25">
      <c r="A9" s="163"/>
      <c r="B9" s="87" t="s">
        <v>67</v>
      </c>
      <c r="C9" s="87" t="s">
        <v>44</v>
      </c>
      <c r="D9" s="164" t="s">
        <v>68</v>
      </c>
      <c r="E9" s="165">
        <v>303</v>
      </c>
      <c r="F9" s="165">
        <v>302.8</v>
      </c>
      <c r="G9" s="78"/>
      <c r="H9" s="78"/>
      <c r="I9" s="78"/>
      <c r="J9" s="167" t="s">
        <v>64</v>
      </c>
      <c r="K9" s="78" t="s">
        <v>69</v>
      </c>
      <c r="L9" s="78" t="s">
        <v>66</v>
      </c>
      <c r="M9" s="78">
        <v>74</v>
      </c>
      <c r="N9" s="178">
        <f>E9*M9</f>
        <v>22422</v>
      </c>
      <c r="O9" s="178">
        <f t="shared" ref="O9:O72" si="0">S9*E9</f>
        <v>715686</v>
      </c>
      <c r="P9" s="178">
        <f>X9*E9</f>
        <v>212100</v>
      </c>
      <c r="Q9" s="178"/>
      <c r="R9" s="178">
        <f t="shared" ref="R9:R72" si="1">O9-P9</f>
        <v>503586</v>
      </c>
      <c r="S9" s="178">
        <v>2362</v>
      </c>
      <c r="T9" s="178">
        <v>370</v>
      </c>
      <c r="U9" s="178">
        <v>444</v>
      </c>
      <c r="V9" s="178">
        <v>660</v>
      </c>
      <c r="W9" s="178">
        <v>888</v>
      </c>
      <c r="X9" s="178">
        <v>700</v>
      </c>
      <c r="Y9" s="160">
        <v>30</v>
      </c>
    </row>
    <row r="10" s="2" customFormat="1" ht="21.9" customHeight="1" spans="1:25">
      <c r="A10" s="163"/>
      <c r="B10" s="87" t="s">
        <v>67</v>
      </c>
      <c r="C10" s="87" t="s">
        <v>44</v>
      </c>
      <c r="D10" s="167" t="s">
        <v>63</v>
      </c>
      <c r="E10" s="168">
        <v>300</v>
      </c>
      <c r="F10" s="166">
        <f>E10-G10-H10-I10</f>
        <v>274.5</v>
      </c>
      <c r="G10" s="78">
        <v>20</v>
      </c>
      <c r="H10" s="78">
        <v>5</v>
      </c>
      <c r="I10" s="78">
        <v>0.5</v>
      </c>
      <c r="J10" s="167" t="s">
        <v>64</v>
      </c>
      <c r="K10" s="78" t="s">
        <v>69</v>
      </c>
      <c r="L10" s="78" t="s">
        <v>66</v>
      </c>
      <c r="M10" s="78">
        <v>111</v>
      </c>
      <c r="N10" s="178">
        <f>E10*M10</f>
        <v>33300</v>
      </c>
      <c r="O10" s="178">
        <f t="shared" si="0"/>
        <v>1014600</v>
      </c>
      <c r="P10" s="178">
        <f>X10*E10</f>
        <v>330000</v>
      </c>
      <c r="Q10" s="178"/>
      <c r="R10" s="178">
        <f t="shared" si="1"/>
        <v>684600</v>
      </c>
      <c r="S10" s="178">
        <v>3382</v>
      </c>
      <c r="T10" s="178">
        <v>724</v>
      </c>
      <c r="U10" s="178">
        <v>666</v>
      </c>
      <c r="V10" s="178">
        <v>660</v>
      </c>
      <c r="W10" s="178">
        <v>1332</v>
      </c>
      <c r="X10" s="178">
        <v>1100</v>
      </c>
      <c r="Y10" s="160">
        <v>30</v>
      </c>
    </row>
    <row r="11" s="2" customFormat="1" ht="21.9" customHeight="1" spans="1:25">
      <c r="A11" s="89"/>
      <c r="B11" s="167" t="s">
        <v>70</v>
      </c>
      <c r="C11" s="167" t="s">
        <v>71</v>
      </c>
      <c r="D11" s="167" t="s">
        <v>68</v>
      </c>
      <c r="E11" s="168">
        <v>600</v>
      </c>
      <c r="F11" s="168">
        <v>600.3</v>
      </c>
      <c r="G11" s="167"/>
      <c r="H11" s="167"/>
      <c r="I11" s="167"/>
      <c r="J11" s="167" t="s">
        <v>71</v>
      </c>
      <c r="K11" s="78" t="s">
        <v>65</v>
      </c>
      <c r="L11" s="78" t="s">
        <v>66</v>
      </c>
      <c r="M11" s="78">
        <v>74</v>
      </c>
      <c r="N11" s="178">
        <f>E11*M11</f>
        <v>44400</v>
      </c>
      <c r="O11" s="178">
        <f t="shared" si="0"/>
        <v>1417200</v>
      </c>
      <c r="P11" s="178">
        <f>X11*E11</f>
        <v>420000</v>
      </c>
      <c r="Q11" s="178"/>
      <c r="R11" s="178">
        <f t="shared" si="1"/>
        <v>997200</v>
      </c>
      <c r="S11" s="178">
        <v>2362</v>
      </c>
      <c r="T11" s="178">
        <v>370</v>
      </c>
      <c r="U11" s="178">
        <v>444</v>
      </c>
      <c r="V11" s="178">
        <v>660</v>
      </c>
      <c r="W11" s="178">
        <v>888</v>
      </c>
      <c r="X11" s="178">
        <v>700</v>
      </c>
      <c r="Y11" s="160">
        <v>30</v>
      </c>
    </row>
    <row r="12" s="2" customFormat="1" ht="21.9" customHeight="1" spans="1:25">
      <c r="A12" s="90" t="s">
        <v>72</v>
      </c>
      <c r="B12" s="161" t="s">
        <v>15</v>
      </c>
      <c r="C12" s="161"/>
      <c r="D12" s="169"/>
      <c r="E12" s="168">
        <f>SUM(E13:E24)</f>
        <v>3666</v>
      </c>
      <c r="F12" s="170"/>
      <c r="G12" s="167"/>
      <c r="H12" s="167"/>
      <c r="I12" s="167"/>
      <c r="J12" s="167"/>
      <c r="K12" s="167"/>
      <c r="L12" s="167"/>
      <c r="M12" s="167"/>
      <c r="N12" s="168">
        <f>SUM(N13:N24)</f>
        <v>271284</v>
      </c>
      <c r="O12" s="168">
        <f>SUM(O13:O24)</f>
        <v>8873396</v>
      </c>
      <c r="P12" s="168">
        <f>SUM(P13:P24)</f>
        <v>2646100</v>
      </c>
      <c r="Q12" s="168"/>
      <c r="R12" s="168">
        <f>SUM(R13:R24)</f>
        <v>6227296</v>
      </c>
      <c r="S12" s="168"/>
      <c r="T12" s="179"/>
      <c r="U12" s="168"/>
      <c r="V12" s="168"/>
      <c r="W12" s="168"/>
      <c r="X12" s="168"/>
      <c r="Y12" s="160"/>
    </row>
    <row r="13" ht="21.9" customHeight="1" spans="1:25">
      <c r="A13" s="91"/>
      <c r="B13" s="167" t="s">
        <v>73</v>
      </c>
      <c r="C13" s="167" t="s">
        <v>74</v>
      </c>
      <c r="D13" s="167" t="s">
        <v>75</v>
      </c>
      <c r="E13" s="168">
        <v>728</v>
      </c>
      <c r="F13" s="168">
        <v>728.4</v>
      </c>
      <c r="G13" s="167"/>
      <c r="H13" s="167"/>
      <c r="I13" s="167"/>
      <c r="J13" s="167" t="s">
        <v>64</v>
      </c>
      <c r="K13" s="78" t="s">
        <v>65</v>
      </c>
      <c r="L13" s="78" t="s">
        <v>66</v>
      </c>
      <c r="M13" s="78">
        <v>74</v>
      </c>
      <c r="N13" s="178">
        <f t="shared" ref="N13:N24" si="2">E13*M13</f>
        <v>53872</v>
      </c>
      <c r="O13" s="178">
        <f t="shared" si="0"/>
        <v>1881152</v>
      </c>
      <c r="P13" s="178">
        <f t="shared" ref="P13:P24" si="3">X13*E13</f>
        <v>582400</v>
      </c>
      <c r="Q13" s="178"/>
      <c r="R13" s="178">
        <f t="shared" si="1"/>
        <v>1298752</v>
      </c>
      <c r="S13" s="178">
        <v>2584</v>
      </c>
      <c r="T13" s="178">
        <v>592</v>
      </c>
      <c r="U13" s="178">
        <v>444</v>
      </c>
      <c r="V13" s="178">
        <v>660</v>
      </c>
      <c r="W13" s="178">
        <v>888</v>
      </c>
      <c r="X13" s="178">
        <v>800</v>
      </c>
      <c r="Y13" s="160">
        <v>30</v>
      </c>
    </row>
    <row r="14" ht="21.9" customHeight="1" spans="1:25">
      <c r="A14" s="91"/>
      <c r="B14" s="167" t="s">
        <v>73</v>
      </c>
      <c r="C14" s="167" t="s">
        <v>76</v>
      </c>
      <c r="D14" s="167" t="s">
        <v>75</v>
      </c>
      <c r="E14" s="168">
        <v>71</v>
      </c>
      <c r="F14" s="168">
        <v>71.2</v>
      </c>
      <c r="G14" s="167"/>
      <c r="H14" s="167"/>
      <c r="I14" s="167"/>
      <c r="J14" s="167" t="s">
        <v>64</v>
      </c>
      <c r="K14" s="78" t="s">
        <v>65</v>
      </c>
      <c r="L14" s="78"/>
      <c r="M14" s="78">
        <v>74</v>
      </c>
      <c r="N14" s="178">
        <f t="shared" si="2"/>
        <v>5254</v>
      </c>
      <c r="O14" s="178">
        <f t="shared" si="0"/>
        <v>183464</v>
      </c>
      <c r="P14" s="178">
        <f t="shared" si="3"/>
        <v>56800</v>
      </c>
      <c r="Q14" s="178"/>
      <c r="R14" s="178">
        <f t="shared" si="1"/>
        <v>126664</v>
      </c>
      <c r="S14" s="178">
        <v>2584</v>
      </c>
      <c r="T14" s="178">
        <v>592</v>
      </c>
      <c r="U14" s="178">
        <v>444</v>
      </c>
      <c r="V14" s="178">
        <v>660</v>
      </c>
      <c r="W14" s="178">
        <v>888</v>
      </c>
      <c r="X14" s="178">
        <v>800</v>
      </c>
      <c r="Y14" s="160">
        <v>30</v>
      </c>
    </row>
    <row r="15" ht="21.9" customHeight="1" spans="1:25">
      <c r="A15" s="91"/>
      <c r="B15" s="167" t="s">
        <v>77</v>
      </c>
      <c r="C15" s="167" t="s">
        <v>76</v>
      </c>
      <c r="D15" s="167" t="s">
        <v>68</v>
      </c>
      <c r="E15" s="168">
        <v>882</v>
      </c>
      <c r="F15" s="168">
        <v>882.3</v>
      </c>
      <c r="G15" s="167"/>
      <c r="H15" s="167"/>
      <c r="I15" s="167"/>
      <c r="J15" s="167" t="s">
        <v>64</v>
      </c>
      <c r="K15" s="78" t="s">
        <v>65</v>
      </c>
      <c r="L15" s="78" t="s">
        <v>66</v>
      </c>
      <c r="M15" s="78">
        <v>74</v>
      </c>
      <c r="N15" s="178">
        <f t="shared" si="2"/>
        <v>65268</v>
      </c>
      <c r="O15" s="178">
        <f t="shared" si="0"/>
        <v>2083284</v>
      </c>
      <c r="P15" s="178">
        <f t="shared" si="3"/>
        <v>617400</v>
      </c>
      <c r="Q15" s="178"/>
      <c r="R15" s="178">
        <f t="shared" si="1"/>
        <v>1465884</v>
      </c>
      <c r="S15" s="178">
        <v>2362</v>
      </c>
      <c r="T15" s="178">
        <v>370</v>
      </c>
      <c r="U15" s="178">
        <v>444</v>
      </c>
      <c r="V15" s="178">
        <v>660</v>
      </c>
      <c r="W15" s="178">
        <v>888</v>
      </c>
      <c r="X15" s="178">
        <v>700</v>
      </c>
      <c r="Y15" s="160">
        <v>30</v>
      </c>
    </row>
    <row r="16" ht="21.9" customHeight="1" spans="1:25">
      <c r="A16" s="91"/>
      <c r="B16" s="167" t="s">
        <v>78</v>
      </c>
      <c r="C16" s="167" t="s">
        <v>79</v>
      </c>
      <c r="D16" s="167" t="s">
        <v>68</v>
      </c>
      <c r="E16" s="168">
        <v>397</v>
      </c>
      <c r="F16" s="168">
        <v>397.2</v>
      </c>
      <c r="G16" s="167"/>
      <c r="H16" s="167"/>
      <c r="I16" s="167"/>
      <c r="J16" s="167" t="s">
        <v>64</v>
      </c>
      <c r="K16" s="78" t="s">
        <v>65</v>
      </c>
      <c r="L16" s="78" t="s">
        <v>66</v>
      </c>
      <c r="M16" s="78">
        <v>74</v>
      </c>
      <c r="N16" s="178">
        <f t="shared" si="2"/>
        <v>29378</v>
      </c>
      <c r="O16" s="178">
        <f t="shared" si="0"/>
        <v>937714</v>
      </c>
      <c r="P16" s="178">
        <f t="shared" si="3"/>
        <v>277900</v>
      </c>
      <c r="Q16" s="178"/>
      <c r="R16" s="178">
        <f t="shared" si="1"/>
        <v>659814</v>
      </c>
      <c r="S16" s="178">
        <v>2362</v>
      </c>
      <c r="T16" s="178">
        <v>370</v>
      </c>
      <c r="U16" s="178">
        <v>444</v>
      </c>
      <c r="V16" s="178">
        <v>660</v>
      </c>
      <c r="W16" s="178">
        <v>888</v>
      </c>
      <c r="X16" s="178">
        <v>700</v>
      </c>
      <c r="Y16" s="160">
        <v>30</v>
      </c>
    </row>
    <row r="17" ht="21.9" customHeight="1" spans="1:25">
      <c r="A17" s="91"/>
      <c r="B17" s="167" t="s">
        <v>73</v>
      </c>
      <c r="C17" s="167" t="s">
        <v>76</v>
      </c>
      <c r="D17" s="167" t="s">
        <v>68</v>
      </c>
      <c r="E17" s="168">
        <v>243</v>
      </c>
      <c r="F17" s="168">
        <v>242.7</v>
      </c>
      <c r="G17" s="167"/>
      <c r="H17" s="167"/>
      <c r="I17" s="167"/>
      <c r="J17" s="167" t="s">
        <v>64</v>
      </c>
      <c r="K17" s="78" t="s">
        <v>65</v>
      </c>
      <c r="L17" s="78"/>
      <c r="M17" s="78">
        <v>74</v>
      </c>
      <c r="N17" s="178">
        <f t="shared" si="2"/>
        <v>17982</v>
      </c>
      <c r="O17" s="178">
        <f t="shared" si="0"/>
        <v>573966</v>
      </c>
      <c r="P17" s="178">
        <f t="shared" si="3"/>
        <v>170100</v>
      </c>
      <c r="Q17" s="178"/>
      <c r="R17" s="178">
        <f t="shared" si="1"/>
        <v>403866</v>
      </c>
      <c r="S17" s="178">
        <v>2362</v>
      </c>
      <c r="T17" s="178">
        <v>370</v>
      </c>
      <c r="U17" s="178">
        <v>444</v>
      </c>
      <c r="V17" s="178">
        <v>660</v>
      </c>
      <c r="W17" s="178">
        <v>888</v>
      </c>
      <c r="X17" s="178">
        <v>700</v>
      </c>
      <c r="Y17" s="160">
        <v>30</v>
      </c>
    </row>
    <row r="18" ht="21.9" customHeight="1" spans="1:25">
      <c r="A18" s="91"/>
      <c r="B18" s="167" t="s">
        <v>80</v>
      </c>
      <c r="C18" s="167" t="s">
        <v>81</v>
      </c>
      <c r="D18" s="167" t="s">
        <v>68</v>
      </c>
      <c r="E18" s="168">
        <v>221</v>
      </c>
      <c r="F18" s="168">
        <v>220.6</v>
      </c>
      <c r="G18" s="167"/>
      <c r="H18" s="167"/>
      <c r="I18" s="167"/>
      <c r="J18" s="167" t="s">
        <v>64</v>
      </c>
      <c r="K18" s="78" t="s">
        <v>65</v>
      </c>
      <c r="L18" s="78"/>
      <c r="M18" s="78">
        <v>74</v>
      </c>
      <c r="N18" s="178">
        <f t="shared" si="2"/>
        <v>16354</v>
      </c>
      <c r="O18" s="178">
        <f t="shared" si="0"/>
        <v>522002</v>
      </c>
      <c r="P18" s="178">
        <f t="shared" si="3"/>
        <v>154700</v>
      </c>
      <c r="Q18" s="178"/>
      <c r="R18" s="178">
        <f t="shared" si="1"/>
        <v>367302</v>
      </c>
      <c r="S18" s="178">
        <v>2362</v>
      </c>
      <c r="T18" s="178">
        <v>370</v>
      </c>
      <c r="U18" s="178">
        <v>444</v>
      </c>
      <c r="V18" s="178">
        <v>660</v>
      </c>
      <c r="W18" s="178">
        <v>888</v>
      </c>
      <c r="X18" s="178">
        <v>700</v>
      </c>
      <c r="Y18" s="160">
        <v>30</v>
      </c>
    </row>
    <row r="19" ht="21.9" customHeight="1" spans="1:25">
      <c r="A19" s="91"/>
      <c r="B19" s="167" t="s">
        <v>82</v>
      </c>
      <c r="C19" s="167" t="s">
        <v>83</v>
      </c>
      <c r="D19" s="167" t="s">
        <v>68</v>
      </c>
      <c r="E19" s="168">
        <v>182</v>
      </c>
      <c r="F19" s="168">
        <v>182</v>
      </c>
      <c r="G19" s="167"/>
      <c r="H19" s="167"/>
      <c r="I19" s="167"/>
      <c r="J19" s="167" t="s">
        <v>64</v>
      </c>
      <c r="K19" s="78" t="s">
        <v>65</v>
      </c>
      <c r="L19" s="78"/>
      <c r="M19" s="78">
        <v>74</v>
      </c>
      <c r="N19" s="178">
        <f t="shared" si="2"/>
        <v>13468</v>
      </c>
      <c r="O19" s="178">
        <f t="shared" si="0"/>
        <v>429884</v>
      </c>
      <c r="P19" s="178">
        <f t="shared" si="3"/>
        <v>127400</v>
      </c>
      <c r="Q19" s="178"/>
      <c r="R19" s="178">
        <f t="shared" si="1"/>
        <v>302484</v>
      </c>
      <c r="S19" s="178">
        <v>2362</v>
      </c>
      <c r="T19" s="178">
        <v>370</v>
      </c>
      <c r="U19" s="178">
        <v>444</v>
      </c>
      <c r="V19" s="178">
        <v>660</v>
      </c>
      <c r="W19" s="178">
        <v>888</v>
      </c>
      <c r="X19" s="178">
        <v>700</v>
      </c>
      <c r="Y19" s="160">
        <v>30</v>
      </c>
    </row>
    <row r="20" ht="21.9" customHeight="1" spans="1:25">
      <c r="A20" s="91"/>
      <c r="B20" s="167" t="s">
        <v>73</v>
      </c>
      <c r="C20" s="167" t="s">
        <v>84</v>
      </c>
      <c r="D20" s="167" t="s">
        <v>68</v>
      </c>
      <c r="E20" s="168">
        <v>148</v>
      </c>
      <c r="F20" s="168">
        <v>147.8</v>
      </c>
      <c r="G20" s="167"/>
      <c r="H20" s="167"/>
      <c r="I20" s="167"/>
      <c r="J20" s="167" t="s">
        <v>64</v>
      </c>
      <c r="K20" s="78" t="s">
        <v>65</v>
      </c>
      <c r="L20" s="78"/>
      <c r="M20" s="78">
        <v>74</v>
      </c>
      <c r="N20" s="178">
        <f t="shared" si="2"/>
        <v>10952</v>
      </c>
      <c r="O20" s="178">
        <f t="shared" si="0"/>
        <v>349576</v>
      </c>
      <c r="P20" s="178">
        <f t="shared" si="3"/>
        <v>103600</v>
      </c>
      <c r="Q20" s="178"/>
      <c r="R20" s="178">
        <f t="shared" si="1"/>
        <v>245976</v>
      </c>
      <c r="S20" s="178">
        <v>2362</v>
      </c>
      <c r="T20" s="178">
        <v>370</v>
      </c>
      <c r="U20" s="178">
        <v>444</v>
      </c>
      <c r="V20" s="178">
        <v>660</v>
      </c>
      <c r="W20" s="178">
        <v>888</v>
      </c>
      <c r="X20" s="178">
        <v>700</v>
      </c>
      <c r="Y20" s="160">
        <v>30</v>
      </c>
    </row>
    <row r="21" ht="21.9" customHeight="1" spans="1:25">
      <c r="A21" s="91"/>
      <c r="B21" s="167" t="s">
        <v>73</v>
      </c>
      <c r="C21" s="167" t="s">
        <v>85</v>
      </c>
      <c r="D21" s="167" t="s">
        <v>68</v>
      </c>
      <c r="E21" s="168">
        <v>125</v>
      </c>
      <c r="F21" s="168">
        <v>125.4</v>
      </c>
      <c r="G21" s="167"/>
      <c r="H21" s="167"/>
      <c r="I21" s="167"/>
      <c r="J21" s="167" t="s">
        <v>64</v>
      </c>
      <c r="K21" s="78" t="s">
        <v>65</v>
      </c>
      <c r="L21" s="78"/>
      <c r="M21" s="78">
        <v>74</v>
      </c>
      <c r="N21" s="178">
        <f t="shared" si="2"/>
        <v>9250</v>
      </c>
      <c r="O21" s="178">
        <f t="shared" si="0"/>
        <v>295250</v>
      </c>
      <c r="P21" s="178">
        <f t="shared" si="3"/>
        <v>87500</v>
      </c>
      <c r="Q21" s="178"/>
      <c r="R21" s="178">
        <f t="shared" si="1"/>
        <v>207750</v>
      </c>
      <c r="S21" s="178">
        <v>2362</v>
      </c>
      <c r="T21" s="178">
        <v>370</v>
      </c>
      <c r="U21" s="178">
        <v>444</v>
      </c>
      <c r="V21" s="178">
        <v>660</v>
      </c>
      <c r="W21" s="178">
        <v>888</v>
      </c>
      <c r="X21" s="178">
        <v>700</v>
      </c>
      <c r="Y21" s="160">
        <v>30</v>
      </c>
    </row>
    <row r="22" ht="21.9" customHeight="1" spans="1:25">
      <c r="A22" s="91"/>
      <c r="B22" s="167" t="s">
        <v>82</v>
      </c>
      <c r="C22" s="167" t="s">
        <v>83</v>
      </c>
      <c r="D22" s="167" t="s">
        <v>68</v>
      </c>
      <c r="E22" s="168">
        <v>90</v>
      </c>
      <c r="F22" s="168">
        <v>90</v>
      </c>
      <c r="G22" s="167"/>
      <c r="H22" s="167"/>
      <c r="I22" s="167"/>
      <c r="J22" s="167" t="s">
        <v>64</v>
      </c>
      <c r="K22" s="78" t="s">
        <v>65</v>
      </c>
      <c r="L22" s="78"/>
      <c r="M22" s="78">
        <v>74</v>
      </c>
      <c r="N22" s="178">
        <f t="shared" si="2"/>
        <v>6660</v>
      </c>
      <c r="O22" s="178">
        <f t="shared" si="0"/>
        <v>212580</v>
      </c>
      <c r="P22" s="178">
        <f t="shared" si="3"/>
        <v>63000</v>
      </c>
      <c r="Q22" s="178"/>
      <c r="R22" s="178">
        <f t="shared" si="1"/>
        <v>149580</v>
      </c>
      <c r="S22" s="178">
        <v>2362</v>
      </c>
      <c r="T22" s="178">
        <v>370</v>
      </c>
      <c r="U22" s="178">
        <v>444</v>
      </c>
      <c r="V22" s="178">
        <v>660</v>
      </c>
      <c r="W22" s="178">
        <v>888</v>
      </c>
      <c r="X22" s="178">
        <v>700</v>
      </c>
      <c r="Y22" s="160">
        <v>30</v>
      </c>
    </row>
    <row r="23" ht="21.9" customHeight="1" spans="1:25">
      <c r="A23" s="91"/>
      <c r="B23" s="167" t="s">
        <v>82</v>
      </c>
      <c r="C23" s="167" t="s">
        <v>83</v>
      </c>
      <c r="D23" s="167" t="s">
        <v>68</v>
      </c>
      <c r="E23" s="168">
        <v>80</v>
      </c>
      <c r="F23" s="168">
        <v>80.2</v>
      </c>
      <c r="G23" s="167"/>
      <c r="H23" s="167"/>
      <c r="I23" s="167"/>
      <c r="J23" s="167" t="s">
        <v>64</v>
      </c>
      <c r="K23" s="78" t="s">
        <v>65</v>
      </c>
      <c r="L23" s="78"/>
      <c r="M23" s="78">
        <v>74</v>
      </c>
      <c r="N23" s="178">
        <f t="shared" si="2"/>
        <v>5920</v>
      </c>
      <c r="O23" s="178">
        <f t="shared" si="0"/>
        <v>188960</v>
      </c>
      <c r="P23" s="178">
        <f t="shared" si="3"/>
        <v>56000</v>
      </c>
      <c r="Q23" s="178"/>
      <c r="R23" s="178">
        <f t="shared" si="1"/>
        <v>132960</v>
      </c>
      <c r="S23" s="178">
        <v>2362</v>
      </c>
      <c r="T23" s="178">
        <v>370</v>
      </c>
      <c r="U23" s="178">
        <v>444</v>
      </c>
      <c r="V23" s="178">
        <v>660</v>
      </c>
      <c r="W23" s="178">
        <v>888</v>
      </c>
      <c r="X23" s="178">
        <v>700</v>
      </c>
      <c r="Y23" s="160">
        <v>30</v>
      </c>
    </row>
    <row r="24" ht="21.9" customHeight="1" spans="1:25">
      <c r="A24" s="92"/>
      <c r="B24" s="167" t="s">
        <v>77</v>
      </c>
      <c r="C24" s="167" t="s">
        <v>86</v>
      </c>
      <c r="D24" s="167" t="s">
        <v>87</v>
      </c>
      <c r="E24" s="168">
        <v>499</v>
      </c>
      <c r="F24" s="168">
        <v>498.5</v>
      </c>
      <c r="G24" s="167"/>
      <c r="H24" s="167"/>
      <c r="I24" s="167"/>
      <c r="J24" s="167" t="s">
        <v>64</v>
      </c>
      <c r="K24" s="78" t="s">
        <v>65</v>
      </c>
      <c r="L24" s="78" t="s">
        <v>66</v>
      </c>
      <c r="M24" s="78">
        <v>74</v>
      </c>
      <c r="N24" s="178">
        <f t="shared" si="2"/>
        <v>36926</v>
      </c>
      <c r="O24" s="178">
        <f t="shared" si="0"/>
        <v>1215564</v>
      </c>
      <c r="P24" s="178">
        <f t="shared" si="3"/>
        <v>349300</v>
      </c>
      <c r="Q24" s="178"/>
      <c r="R24" s="178">
        <f t="shared" si="1"/>
        <v>866264</v>
      </c>
      <c r="S24" s="178">
        <v>2436</v>
      </c>
      <c r="T24" s="178">
        <v>444</v>
      </c>
      <c r="U24" s="178">
        <v>444</v>
      </c>
      <c r="V24" s="178">
        <v>660</v>
      </c>
      <c r="W24" s="178">
        <v>888</v>
      </c>
      <c r="X24" s="178">
        <v>700</v>
      </c>
      <c r="Y24" s="160">
        <v>30</v>
      </c>
    </row>
    <row r="25" s="2" customFormat="1" ht="21.9" customHeight="1" spans="1:25">
      <c r="A25" s="90" t="s">
        <v>88</v>
      </c>
      <c r="B25" s="161" t="s">
        <v>15</v>
      </c>
      <c r="C25" s="161"/>
      <c r="D25" s="169"/>
      <c r="E25" s="168">
        <f>SUM(E26:E30)</f>
        <v>3191</v>
      </c>
      <c r="F25" s="170"/>
      <c r="G25" s="167"/>
      <c r="H25" s="167"/>
      <c r="I25" s="167"/>
      <c r="J25" s="167"/>
      <c r="K25" s="167"/>
      <c r="L25" s="167"/>
      <c r="M25" s="167"/>
      <c r="N25" s="168">
        <f>SUM(N26:N30)</f>
        <v>354201</v>
      </c>
      <c r="O25" s="168">
        <f>SUM(O26:O30)</f>
        <v>10823883</v>
      </c>
      <c r="P25" s="168">
        <f>SUM(P26:P30)</f>
        <v>3470200</v>
      </c>
      <c r="Q25" s="168"/>
      <c r="R25" s="168">
        <f>SUM(R26:R30)</f>
        <v>7353683</v>
      </c>
      <c r="S25" s="168"/>
      <c r="T25" s="179"/>
      <c r="U25" s="168"/>
      <c r="V25" s="168"/>
      <c r="W25" s="168"/>
      <c r="X25" s="168"/>
      <c r="Y25" s="160"/>
    </row>
    <row r="26" ht="21.9" customHeight="1" spans="1:25">
      <c r="A26" s="91"/>
      <c r="B26" s="167" t="s">
        <v>89</v>
      </c>
      <c r="C26" s="167" t="s">
        <v>90</v>
      </c>
      <c r="D26" s="167" t="s">
        <v>63</v>
      </c>
      <c r="E26" s="168">
        <v>2069</v>
      </c>
      <c r="F26" s="160">
        <f>E26-G26-H26-I26</f>
        <v>1814</v>
      </c>
      <c r="G26" s="167">
        <v>200</v>
      </c>
      <c r="H26" s="167">
        <v>50</v>
      </c>
      <c r="I26" s="167">
        <v>5</v>
      </c>
      <c r="J26" s="167" t="s">
        <v>71</v>
      </c>
      <c r="K26" s="78" t="s">
        <v>65</v>
      </c>
      <c r="L26" s="78" t="s">
        <v>66</v>
      </c>
      <c r="M26" s="78">
        <v>111</v>
      </c>
      <c r="N26" s="178">
        <f>E26*M26</f>
        <v>229659</v>
      </c>
      <c r="O26" s="178">
        <f t="shared" si="0"/>
        <v>7051152</v>
      </c>
      <c r="P26" s="178">
        <f>X26*E26</f>
        <v>2275900</v>
      </c>
      <c r="Q26" s="178"/>
      <c r="R26" s="178">
        <f t="shared" si="1"/>
        <v>4775252</v>
      </c>
      <c r="S26" s="178">
        <v>3408</v>
      </c>
      <c r="T26" s="178">
        <v>750</v>
      </c>
      <c r="U26" s="178">
        <v>666</v>
      </c>
      <c r="V26" s="178">
        <v>660</v>
      </c>
      <c r="W26" s="178">
        <v>1332</v>
      </c>
      <c r="X26" s="178">
        <v>1100</v>
      </c>
      <c r="Y26" s="160">
        <v>30</v>
      </c>
    </row>
    <row r="27" ht="21.9" customHeight="1" spans="1:25">
      <c r="A27" s="91"/>
      <c r="B27" s="167" t="s">
        <v>91</v>
      </c>
      <c r="C27" s="167" t="s">
        <v>92</v>
      </c>
      <c r="D27" s="167" t="s">
        <v>63</v>
      </c>
      <c r="E27" s="168">
        <v>408</v>
      </c>
      <c r="F27" s="166">
        <f>E27-G27-H27-I27</f>
        <v>352.5</v>
      </c>
      <c r="G27" s="167">
        <v>50</v>
      </c>
      <c r="H27" s="167">
        <v>5</v>
      </c>
      <c r="I27" s="167">
        <v>0.5</v>
      </c>
      <c r="J27" s="167" t="s">
        <v>64</v>
      </c>
      <c r="K27" s="78" t="s">
        <v>93</v>
      </c>
      <c r="L27" s="78" t="s">
        <v>66</v>
      </c>
      <c r="M27" s="78">
        <v>111</v>
      </c>
      <c r="N27" s="178">
        <f>E27*M27</f>
        <v>45288</v>
      </c>
      <c r="O27" s="178">
        <f t="shared" si="0"/>
        <v>1380264</v>
      </c>
      <c r="P27" s="178">
        <f>X27*E27</f>
        <v>448800</v>
      </c>
      <c r="Q27" s="178"/>
      <c r="R27" s="178">
        <f t="shared" si="1"/>
        <v>931464</v>
      </c>
      <c r="S27" s="178">
        <v>3383</v>
      </c>
      <c r="T27" s="178">
        <v>725</v>
      </c>
      <c r="U27" s="178">
        <v>666</v>
      </c>
      <c r="V27" s="178">
        <v>660</v>
      </c>
      <c r="W27" s="178">
        <v>1332</v>
      </c>
      <c r="X27" s="178">
        <v>1100</v>
      </c>
      <c r="Y27" s="160">
        <v>30</v>
      </c>
    </row>
    <row r="28" ht="21.9" customHeight="1" spans="1:25">
      <c r="A28" s="91"/>
      <c r="B28" s="167" t="s">
        <v>91</v>
      </c>
      <c r="C28" s="167" t="s">
        <v>92</v>
      </c>
      <c r="D28" s="167" t="s">
        <v>63</v>
      </c>
      <c r="E28" s="168">
        <v>315</v>
      </c>
      <c r="F28" s="166">
        <f>E28-G28-H28-I28</f>
        <v>279.5</v>
      </c>
      <c r="G28" s="167">
        <v>30</v>
      </c>
      <c r="H28" s="167">
        <v>5</v>
      </c>
      <c r="I28" s="167">
        <v>0.5</v>
      </c>
      <c r="J28" s="167" t="s">
        <v>64</v>
      </c>
      <c r="K28" s="78" t="s">
        <v>93</v>
      </c>
      <c r="L28" s="78" t="s">
        <v>66</v>
      </c>
      <c r="M28" s="78">
        <v>111</v>
      </c>
      <c r="N28" s="178">
        <f>E28*M28</f>
        <v>34965</v>
      </c>
      <c r="O28" s="178">
        <f t="shared" si="0"/>
        <v>1066590</v>
      </c>
      <c r="P28" s="178">
        <f>X28*E28</f>
        <v>346500</v>
      </c>
      <c r="Q28" s="178"/>
      <c r="R28" s="178">
        <f t="shared" si="1"/>
        <v>720090</v>
      </c>
      <c r="S28" s="178">
        <v>3386</v>
      </c>
      <c r="T28" s="178">
        <v>728</v>
      </c>
      <c r="U28" s="178">
        <v>666</v>
      </c>
      <c r="V28" s="178">
        <v>660</v>
      </c>
      <c r="W28" s="178">
        <v>1332</v>
      </c>
      <c r="X28" s="178">
        <v>1100</v>
      </c>
      <c r="Y28" s="160">
        <v>30</v>
      </c>
    </row>
    <row r="29" ht="21.9" customHeight="1" spans="1:25">
      <c r="A29" s="91"/>
      <c r="B29" s="167" t="s">
        <v>91</v>
      </c>
      <c r="C29" s="167" t="s">
        <v>94</v>
      </c>
      <c r="D29" s="167" t="s">
        <v>63</v>
      </c>
      <c r="E29" s="168">
        <v>235</v>
      </c>
      <c r="F29" s="168">
        <v>234.5</v>
      </c>
      <c r="G29" s="167"/>
      <c r="H29" s="167"/>
      <c r="I29" s="167"/>
      <c r="J29" s="167" t="s">
        <v>64</v>
      </c>
      <c r="K29" s="78" t="s">
        <v>93</v>
      </c>
      <c r="L29" s="78"/>
      <c r="M29" s="78">
        <v>111</v>
      </c>
      <c r="N29" s="178">
        <f>E29*M29</f>
        <v>26085</v>
      </c>
      <c r="O29" s="178">
        <f t="shared" si="0"/>
        <v>780905</v>
      </c>
      <c r="P29" s="178">
        <f>X29*E29</f>
        <v>235000</v>
      </c>
      <c r="Q29" s="178"/>
      <c r="R29" s="178">
        <f t="shared" si="1"/>
        <v>545905</v>
      </c>
      <c r="S29" s="178">
        <v>3323</v>
      </c>
      <c r="T29" s="178">
        <v>665</v>
      </c>
      <c r="U29" s="178">
        <v>666</v>
      </c>
      <c r="V29" s="178">
        <v>660</v>
      </c>
      <c r="W29" s="178">
        <v>1332</v>
      </c>
      <c r="X29" s="178">
        <v>1000</v>
      </c>
      <c r="Y29" s="160">
        <v>30</v>
      </c>
    </row>
    <row r="30" ht="21.9" customHeight="1" spans="1:25">
      <c r="A30" s="92"/>
      <c r="B30" s="167" t="s">
        <v>91</v>
      </c>
      <c r="C30" s="167" t="s">
        <v>94</v>
      </c>
      <c r="D30" s="167" t="s">
        <v>63</v>
      </c>
      <c r="E30" s="168">
        <v>164</v>
      </c>
      <c r="F30" s="168">
        <v>163.7</v>
      </c>
      <c r="G30" s="167"/>
      <c r="H30" s="167"/>
      <c r="I30" s="167"/>
      <c r="J30" s="167" t="s">
        <v>64</v>
      </c>
      <c r="K30" s="78" t="s">
        <v>93</v>
      </c>
      <c r="L30" s="78"/>
      <c r="M30" s="78">
        <v>111</v>
      </c>
      <c r="N30" s="178">
        <f>E30*M30</f>
        <v>18204</v>
      </c>
      <c r="O30" s="178">
        <f t="shared" si="0"/>
        <v>544972</v>
      </c>
      <c r="P30" s="178">
        <f>X30*E30</f>
        <v>164000</v>
      </c>
      <c r="Q30" s="178"/>
      <c r="R30" s="178">
        <f t="shared" si="1"/>
        <v>380972</v>
      </c>
      <c r="S30" s="178">
        <v>3323</v>
      </c>
      <c r="T30" s="178">
        <v>665</v>
      </c>
      <c r="U30" s="178">
        <v>666</v>
      </c>
      <c r="V30" s="178">
        <v>660</v>
      </c>
      <c r="W30" s="178">
        <v>1332</v>
      </c>
      <c r="X30" s="178">
        <v>1000</v>
      </c>
      <c r="Y30" s="160">
        <v>30</v>
      </c>
    </row>
    <row r="31" s="2" customFormat="1" ht="21" customHeight="1" spans="1:25">
      <c r="A31" s="87" t="s">
        <v>95</v>
      </c>
      <c r="B31" s="161" t="s">
        <v>15</v>
      </c>
      <c r="C31" s="161"/>
      <c r="D31" s="169"/>
      <c r="E31" s="168">
        <f>SUM(E32:E34)</f>
        <v>1148</v>
      </c>
      <c r="F31" s="170"/>
      <c r="G31" s="167"/>
      <c r="H31" s="167"/>
      <c r="I31" s="167"/>
      <c r="J31" s="167"/>
      <c r="K31" s="167"/>
      <c r="L31" s="167"/>
      <c r="M31" s="167"/>
      <c r="N31" s="168">
        <f>SUM(N32:N34)</f>
        <v>127428</v>
      </c>
      <c r="O31" s="168">
        <f>SUM(O32:O34)</f>
        <v>3815932</v>
      </c>
      <c r="P31" s="168">
        <f>SUM(P32:P34)</f>
        <v>1219400</v>
      </c>
      <c r="Q31" s="168"/>
      <c r="R31" s="168">
        <f>SUM(R32:R34)</f>
        <v>2596532</v>
      </c>
      <c r="S31" s="168"/>
      <c r="T31" s="179"/>
      <c r="U31" s="168"/>
      <c r="V31" s="168"/>
      <c r="W31" s="168"/>
      <c r="X31" s="168"/>
      <c r="Y31" s="160"/>
    </row>
    <row r="32" ht="21" customHeight="1" spans="1:25">
      <c r="A32" s="163"/>
      <c r="B32" s="167" t="s">
        <v>96</v>
      </c>
      <c r="C32" s="167" t="s">
        <v>97</v>
      </c>
      <c r="D32" s="167" t="s">
        <v>63</v>
      </c>
      <c r="E32" s="168">
        <v>714</v>
      </c>
      <c r="F32" s="168">
        <f>E32-G32-H32-I32</f>
        <v>657</v>
      </c>
      <c r="G32" s="167">
        <v>50</v>
      </c>
      <c r="H32" s="167">
        <v>5</v>
      </c>
      <c r="I32" s="167">
        <v>2</v>
      </c>
      <c r="J32" s="167" t="s">
        <v>64</v>
      </c>
      <c r="K32" s="78" t="s">
        <v>93</v>
      </c>
      <c r="L32" s="78" t="s">
        <v>66</v>
      </c>
      <c r="M32" s="78">
        <v>111</v>
      </c>
      <c r="N32" s="178">
        <f>E32*M32</f>
        <v>79254</v>
      </c>
      <c r="O32" s="178">
        <f t="shared" si="0"/>
        <v>2373336</v>
      </c>
      <c r="P32" s="178">
        <f>X32*E32</f>
        <v>785400</v>
      </c>
      <c r="Q32" s="178"/>
      <c r="R32" s="178">
        <f t="shared" si="1"/>
        <v>1587936</v>
      </c>
      <c r="S32" s="178">
        <v>3324</v>
      </c>
      <c r="T32" s="178">
        <v>666</v>
      </c>
      <c r="U32" s="178">
        <v>666</v>
      </c>
      <c r="V32" s="178">
        <v>660</v>
      </c>
      <c r="W32" s="178">
        <v>1332</v>
      </c>
      <c r="X32" s="178">
        <v>1100</v>
      </c>
      <c r="Y32" s="160">
        <v>30</v>
      </c>
    </row>
    <row r="33" ht="21" customHeight="1" spans="1:25">
      <c r="A33" s="163"/>
      <c r="B33" s="167" t="s">
        <v>96</v>
      </c>
      <c r="C33" s="167" t="s">
        <v>97</v>
      </c>
      <c r="D33" s="167" t="s">
        <v>63</v>
      </c>
      <c r="E33" s="168">
        <v>296</v>
      </c>
      <c r="F33" s="168">
        <v>295.7</v>
      </c>
      <c r="G33" s="167"/>
      <c r="H33" s="167"/>
      <c r="I33" s="167"/>
      <c r="J33" s="167" t="s">
        <v>64</v>
      </c>
      <c r="K33" s="78" t="s">
        <v>93</v>
      </c>
      <c r="L33" s="78"/>
      <c r="M33" s="78">
        <v>111</v>
      </c>
      <c r="N33" s="178">
        <f>E33*M33</f>
        <v>32856</v>
      </c>
      <c r="O33" s="178">
        <f t="shared" si="0"/>
        <v>983608</v>
      </c>
      <c r="P33" s="178">
        <f>X33*E33</f>
        <v>296000</v>
      </c>
      <c r="Q33" s="178"/>
      <c r="R33" s="178">
        <f t="shared" si="1"/>
        <v>687608</v>
      </c>
      <c r="S33" s="178">
        <v>3323</v>
      </c>
      <c r="T33" s="178">
        <v>665</v>
      </c>
      <c r="U33" s="178">
        <v>666</v>
      </c>
      <c r="V33" s="178">
        <v>660</v>
      </c>
      <c r="W33" s="178">
        <v>1332</v>
      </c>
      <c r="X33" s="178">
        <v>1000</v>
      </c>
      <c r="Y33" s="160">
        <v>30</v>
      </c>
    </row>
    <row r="34" ht="21" customHeight="1" spans="1:25">
      <c r="A34" s="89"/>
      <c r="B34" s="167" t="s">
        <v>96</v>
      </c>
      <c r="C34" s="167" t="s">
        <v>97</v>
      </c>
      <c r="D34" s="167" t="s">
        <v>63</v>
      </c>
      <c r="E34" s="168">
        <v>138</v>
      </c>
      <c r="F34" s="168">
        <v>138.4</v>
      </c>
      <c r="G34" s="167"/>
      <c r="H34" s="167"/>
      <c r="I34" s="167"/>
      <c r="J34" s="167" t="s">
        <v>64</v>
      </c>
      <c r="K34" s="78" t="s">
        <v>93</v>
      </c>
      <c r="L34" s="78"/>
      <c r="M34" s="78">
        <v>111</v>
      </c>
      <c r="N34" s="178">
        <f>E34*M34</f>
        <v>15318</v>
      </c>
      <c r="O34" s="178">
        <f t="shared" si="0"/>
        <v>458988</v>
      </c>
      <c r="P34" s="178">
        <f>X34*E34</f>
        <v>138000</v>
      </c>
      <c r="Q34" s="178"/>
      <c r="R34" s="178">
        <f t="shared" si="1"/>
        <v>320988</v>
      </c>
      <c r="S34" s="178">
        <v>3326</v>
      </c>
      <c r="T34" s="178">
        <v>668</v>
      </c>
      <c r="U34" s="178">
        <v>666</v>
      </c>
      <c r="V34" s="178">
        <v>660</v>
      </c>
      <c r="W34" s="178">
        <v>1332</v>
      </c>
      <c r="X34" s="178">
        <v>1000</v>
      </c>
      <c r="Y34" s="160">
        <v>30</v>
      </c>
    </row>
    <row r="35" s="2" customFormat="1" ht="18" customHeight="1" spans="1:25">
      <c r="A35" s="87" t="s">
        <v>98</v>
      </c>
      <c r="B35" s="161" t="s">
        <v>15</v>
      </c>
      <c r="C35" s="167"/>
      <c r="D35" s="171"/>
      <c r="E35" s="168">
        <f>SUM(E36:E40)</f>
        <v>1227</v>
      </c>
      <c r="F35" s="170"/>
      <c r="G35" s="167"/>
      <c r="H35" s="167"/>
      <c r="I35" s="167"/>
      <c r="J35" s="167"/>
      <c r="K35" s="167"/>
      <c r="L35" s="167"/>
      <c r="M35" s="167"/>
      <c r="N35" s="167">
        <f>SUM(N36:N40)</f>
        <v>116106</v>
      </c>
      <c r="O35" s="167">
        <f>SUM(O36:O40)</f>
        <v>3556110</v>
      </c>
      <c r="P35" s="167">
        <f>SUM(P36:P40)</f>
        <v>896100</v>
      </c>
      <c r="Q35" s="167">
        <f>SUM(Q36:Q40)</f>
        <v>200000</v>
      </c>
      <c r="R35" s="167">
        <f>SUM(R36:R40)</f>
        <v>2460010</v>
      </c>
      <c r="S35" s="167"/>
      <c r="T35" s="179"/>
      <c r="U35" s="167"/>
      <c r="V35" s="167"/>
      <c r="W35" s="167"/>
      <c r="X35" s="167"/>
      <c r="Y35" s="160"/>
    </row>
    <row r="36" s="2" customFormat="1" ht="18" customHeight="1" spans="1:25">
      <c r="A36" s="163"/>
      <c r="B36" s="167" t="s">
        <v>99</v>
      </c>
      <c r="C36" s="167"/>
      <c r="D36" s="167" t="s">
        <v>63</v>
      </c>
      <c r="E36" s="168">
        <v>200</v>
      </c>
      <c r="F36" s="160">
        <f>E36-G36-H36-I36</f>
        <v>200</v>
      </c>
      <c r="G36" s="167"/>
      <c r="H36" s="167"/>
      <c r="I36" s="167"/>
      <c r="J36" s="167" t="s">
        <v>71</v>
      </c>
      <c r="K36" s="78" t="s">
        <v>100</v>
      </c>
      <c r="L36" s="78"/>
      <c r="M36" s="78">
        <v>111</v>
      </c>
      <c r="N36" s="178">
        <f>E36*M36</f>
        <v>22200</v>
      </c>
      <c r="O36" s="178">
        <f t="shared" si="0"/>
        <v>664800</v>
      </c>
      <c r="P36" s="178"/>
      <c r="Q36" s="178">
        <v>200000</v>
      </c>
      <c r="R36" s="178">
        <f>O36-Q36</f>
        <v>464800</v>
      </c>
      <c r="S36" s="178">
        <v>3324</v>
      </c>
      <c r="T36" s="178">
        <v>666</v>
      </c>
      <c r="U36" s="178">
        <v>666</v>
      </c>
      <c r="V36" s="178">
        <v>660</v>
      </c>
      <c r="W36" s="178">
        <v>1332</v>
      </c>
      <c r="X36" s="178">
        <v>1000</v>
      </c>
      <c r="Y36" s="160">
        <v>30</v>
      </c>
    </row>
    <row r="37" s="2" customFormat="1" ht="18" customHeight="1" spans="1:25">
      <c r="A37" s="163"/>
      <c r="B37" s="167" t="s">
        <v>101</v>
      </c>
      <c r="C37" s="167" t="s">
        <v>102</v>
      </c>
      <c r="D37" s="167" t="s">
        <v>63</v>
      </c>
      <c r="E37" s="168">
        <v>484</v>
      </c>
      <c r="F37" s="166">
        <f>E37-G37-H37-I37</f>
        <v>428.5</v>
      </c>
      <c r="G37" s="167">
        <v>50</v>
      </c>
      <c r="H37" s="167">
        <v>5</v>
      </c>
      <c r="I37" s="167">
        <v>0.5</v>
      </c>
      <c r="J37" s="167" t="s">
        <v>71</v>
      </c>
      <c r="K37" s="78" t="s">
        <v>93</v>
      </c>
      <c r="L37" s="78" t="s">
        <v>66</v>
      </c>
      <c r="M37" s="78">
        <v>111</v>
      </c>
      <c r="N37" s="178">
        <f>E37*M37</f>
        <v>53724</v>
      </c>
      <c r="O37" s="178">
        <f t="shared" si="0"/>
        <v>1633016</v>
      </c>
      <c r="P37" s="178">
        <f>X37*E37</f>
        <v>532400</v>
      </c>
      <c r="Q37" s="178"/>
      <c r="R37" s="178">
        <f t="shared" si="1"/>
        <v>1100616</v>
      </c>
      <c r="S37" s="178">
        <v>3374</v>
      </c>
      <c r="T37" s="178">
        <v>716</v>
      </c>
      <c r="U37" s="178">
        <v>666</v>
      </c>
      <c r="V37" s="178">
        <v>660</v>
      </c>
      <c r="W37" s="178">
        <v>1332</v>
      </c>
      <c r="X37" s="178">
        <v>1100</v>
      </c>
      <c r="Y37" s="160">
        <v>30</v>
      </c>
    </row>
    <row r="38" ht="18" customHeight="1" spans="1:25">
      <c r="A38" s="163"/>
      <c r="B38" s="167" t="s">
        <v>103</v>
      </c>
      <c r="C38" s="167" t="s">
        <v>104</v>
      </c>
      <c r="D38" s="167" t="s">
        <v>68</v>
      </c>
      <c r="E38" s="168">
        <v>215</v>
      </c>
      <c r="F38" s="168">
        <f>E38</f>
        <v>215</v>
      </c>
      <c r="G38" s="167"/>
      <c r="H38" s="167"/>
      <c r="I38" s="167"/>
      <c r="J38" s="167" t="s">
        <v>64</v>
      </c>
      <c r="K38" s="78" t="s">
        <v>69</v>
      </c>
      <c r="L38" s="78"/>
      <c r="M38" s="78">
        <v>74</v>
      </c>
      <c r="N38" s="178">
        <f>E38*M38</f>
        <v>15910</v>
      </c>
      <c r="O38" s="178">
        <f t="shared" si="0"/>
        <v>507830</v>
      </c>
      <c r="P38" s="178">
        <f>X38*E38</f>
        <v>150500</v>
      </c>
      <c r="Q38" s="178"/>
      <c r="R38" s="178">
        <f t="shared" si="1"/>
        <v>357330</v>
      </c>
      <c r="S38" s="178">
        <v>2362</v>
      </c>
      <c r="T38" s="178">
        <v>370</v>
      </c>
      <c r="U38" s="178">
        <v>444</v>
      </c>
      <c r="V38" s="178">
        <v>660</v>
      </c>
      <c r="W38" s="178">
        <v>888</v>
      </c>
      <c r="X38" s="178">
        <v>700</v>
      </c>
      <c r="Y38" s="160">
        <v>30</v>
      </c>
    </row>
    <row r="39" ht="18" customHeight="1" spans="1:25">
      <c r="A39" s="163"/>
      <c r="B39" s="167" t="s">
        <v>101</v>
      </c>
      <c r="C39" s="167" t="s">
        <v>102</v>
      </c>
      <c r="D39" s="167" t="s">
        <v>105</v>
      </c>
      <c r="E39" s="168">
        <v>236</v>
      </c>
      <c r="F39" s="168">
        <f t="shared" ref="F39:F40" si="4">E39</f>
        <v>236</v>
      </c>
      <c r="G39" s="167"/>
      <c r="H39" s="167"/>
      <c r="I39" s="167"/>
      <c r="J39" s="167" t="s">
        <v>71</v>
      </c>
      <c r="K39" s="78" t="s">
        <v>93</v>
      </c>
      <c r="L39" s="78"/>
      <c r="M39" s="78">
        <v>74</v>
      </c>
      <c r="N39" s="178">
        <f>E39*M39</f>
        <v>17464</v>
      </c>
      <c r="O39" s="178">
        <f t="shared" si="0"/>
        <v>539968</v>
      </c>
      <c r="P39" s="178">
        <f>X39*E39</f>
        <v>153400</v>
      </c>
      <c r="Q39" s="178"/>
      <c r="R39" s="178">
        <f t="shared" si="1"/>
        <v>386568</v>
      </c>
      <c r="S39" s="178">
        <v>2288</v>
      </c>
      <c r="T39" s="178">
        <v>296</v>
      </c>
      <c r="U39" s="178">
        <v>444</v>
      </c>
      <c r="V39" s="178">
        <v>660</v>
      </c>
      <c r="W39" s="178">
        <v>888</v>
      </c>
      <c r="X39" s="178">
        <v>650</v>
      </c>
      <c r="Y39" s="160">
        <v>30</v>
      </c>
    </row>
    <row r="40" ht="18" customHeight="1" spans="1:25">
      <c r="A40" s="89"/>
      <c r="B40" s="167" t="s">
        <v>101</v>
      </c>
      <c r="C40" s="167" t="s">
        <v>102</v>
      </c>
      <c r="D40" s="167" t="s">
        <v>105</v>
      </c>
      <c r="E40" s="168">
        <v>92</v>
      </c>
      <c r="F40" s="168">
        <f t="shared" si="4"/>
        <v>92</v>
      </c>
      <c r="G40" s="167"/>
      <c r="H40" s="167"/>
      <c r="I40" s="167"/>
      <c r="J40" s="167" t="s">
        <v>71</v>
      </c>
      <c r="K40" s="78" t="s">
        <v>93</v>
      </c>
      <c r="L40" s="78"/>
      <c r="M40" s="78">
        <v>74</v>
      </c>
      <c r="N40" s="178">
        <f>E40*M40</f>
        <v>6808</v>
      </c>
      <c r="O40" s="178">
        <f t="shared" si="0"/>
        <v>210496</v>
      </c>
      <c r="P40" s="178">
        <f>X40*E40</f>
        <v>59800</v>
      </c>
      <c r="Q40" s="178"/>
      <c r="R40" s="178">
        <f t="shared" si="1"/>
        <v>150696</v>
      </c>
      <c r="S40" s="178">
        <v>2288</v>
      </c>
      <c r="T40" s="178">
        <v>296</v>
      </c>
      <c r="U40" s="178">
        <v>444</v>
      </c>
      <c r="V40" s="178">
        <v>660</v>
      </c>
      <c r="W40" s="178">
        <v>888</v>
      </c>
      <c r="X40" s="178">
        <v>650</v>
      </c>
      <c r="Y40" s="160">
        <v>30</v>
      </c>
    </row>
    <row r="41" s="2" customFormat="1" ht="18" customHeight="1" spans="1:25">
      <c r="A41" s="87" t="s">
        <v>106</v>
      </c>
      <c r="B41" s="161" t="s">
        <v>15</v>
      </c>
      <c r="C41" s="161"/>
      <c r="D41" s="169"/>
      <c r="E41" s="168">
        <f>SUM(E42:E43)</f>
        <v>1351</v>
      </c>
      <c r="F41" s="170"/>
      <c r="G41" s="167"/>
      <c r="H41" s="167"/>
      <c r="I41" s="167"/>
      <c r="J41" s="167"/>
      <c r="K41" s="167"/>
      <c r="L41" s="167"/>
      <c r="M41" s="167"/>
      <c r="N41" s="167">
        <f>SUM(N42:N43)</f>
        <v>149961</v>
      </c>
      <c r="O41" s="167">
        <f>SUM(O42:O43)</f>
        <v>4605380</v>
      </c>
      <c r="P41" s="167">
        <f>SUM(P42:P43)</f>
        <v>1486100</v>
      </c>
      <c r="Q41" s="167"/>
      <c r="R41" s="167">
        <f>SUM(R42:R43)</f>
        <v>3119280</v>
      </c>
      <c r="S41" s="167"/>
      <c r="T41" s="179"/>
      <c r="U41" s="167"/>
      <c r="V41" s="167"/>
      <c r="W41" s="167"/>
      <c r="X41" s="167"/>
      <c r="Y41" s="160"/>
    </row>
    <row r="42" ht="18" customHeight="1" spans="1:25">
      <c r="A42" s="163"/>
      <c r="B42" s="167" t="s">
        <v>107</v>
      </c>
      <c r="C42" s="167" t="s">
        <v>108</v>
      </c>
      <c r="D42" s="167" t="s">
        <v>63</v>
      </c>
      <c r="E42" s="168">
        <v>1000</v>
      </c>
      <c r="F42" s="160">
        <f>E42-G42-H42-I42</f>
        <v>868</v>
      </c>
      <c r="G42" s="167">
        <v>100</v>
      </c>
      <c r="H42" s="167">
        <v>30</v>
      </c>
      <c r="I42" s="167">
        <v>2</v>
      </c>
      <c r="J42" s="167" t="s">
        <v>71</v>
      </c>
      <c r="K42" s="78" t="s">
        <v>65</v>
      </c>
      <c r="L42" s="78" t="s">
        <v>66</v>
      </c>
      <c r="M42" s="78">
        <v>111</v>
      </c>
      <c r="N42" s="178">
        <f>E42*M42</f>
        <v>111000</v>
      </c>
      <c r="O42" s="178">
        <f t="shared" si="0"/>
        <v>3419000</v>
      </c>
      <c r="P42" s="178">
        <f>X42*E42</f>
        <v>1100000</v>
      </c>
      <c r="Q42" s="178"/>
      <c r="R42" s="178">
        <f t="shared" si="1"/>
        <v>2319000</v>
      </c>
      <c r="S42" s="178">
        <v>3419</v>
      </c>
      <c r="T42" s="178">
        <v>761</v>
      </c>
      <c r="U42" s="178">
        <v>666</v>
      </c>
      <c r="V42" s="178">
        <v>660</v>
      </c>
      <c r="W42" s="178">
        <v>1332</v>
      </c>
      <c r="X42" s="178">
        <v>1100</v>
      </c>
      <c r="Y42" s="160">
        <v>30</v>
      </c>
    </row>
    <row r="43" ht="18" customHeight="1" spans="1:25">
      <c r="A43" s="89"/>
      <c r="B43" s="167" t="s">
        <v>109</v>
      </c>
      <c r="C43" s="167" t="s">
        <v>110</v>
      </c>
      <c r="D43" s="167" t="s">
        <v>63</v>
      </c>
      <c r="E43" s="168">
        <v>351</v>
      </c>
      <c r="F43" s="166">
        <f>E43-G43-H43-I43</f>
        <v>315.5</v>
      </c>
      <c r="G43" s="167">
        <v>30</v>
      </c>
      <c r="H43" s="167">
        <v>5</v>
      </c>
      <c r="I43" s="167">
        <v>0.5</v>
      </c>
      <c r="J43" s="167" t="s">
        <v>64</v>
      </c>
      <c r="K43" s="78" t="s">
        <v>65</v>
      </c>
      <c r="L43" s="78" t="s">
        <v>66</v>
      </c>
      <c r="M43" s="78">
        <v>111</v>
      </c>
      <c r="N43" s="178">
        <f>E43*M43</f>
        <v>38961</v>
      </c>
      <c r="O43" s="178">
        <f t="shared" si="0"/>
        <v>1186380</v>
      </c>
      <c r="P43" s="178">
        <f>X43*E43</f>
        <v>386100</v>
      </c>
      <c r="Q43" s="178"/>
      <c r="R43" s="178">
        <f t="shared" si="1"/>
        <v>800280</v>
      </c>
      <c r="S43" s="178">
        <v>3380</v>
      </c>
      <c r="T43" s="178">
        <v>722</v>
      </c>
      <c r="U43" s="178">
        <v>666</v>
      </c>
      <c r="V43" s="178">
        <v>660</v>
      </c>
      <c r="W43" s="178">
        <v>1332</v>
      </c>
      <c r="X43" s="178">
        <v>1100</v>
      </c>
      <c r="Y43" s="160">
        <v>30</v>
      </c>
    </row>
    <row r="44" s="2" customFormat="1" ht="20" customHeight="1" spans="1:25">
      <c r="A44" s="87" t="s">
        <v>111</v>
      </c>
      <c r="B44" s="161" t="s">
        <v>15</v>
      </c>
      <c r="C44" s="161"/>
      <c r="D44" s="169"/>
      <c r="E44" s="168">
        <f>SUM(E45:E48)</f>
        <v>1064</v>
      </c>
      <c r="F44" s="170"/>
      <c r="G44" s="167"/>
      <c r="H44" s="167"/>
      <c r="I44" s="167"/>
      <c r="J44" s="167"/>
      <c r="K44" s="167"/>
      <c r="L44" s="167"/>
      <c r="M44" s="167"/>
      <c r="N44" s="167">
        <f>SUM(N45:N48)</f>
        <v>118104</v>
      </c>
      <c r="O44" s="167">
        <f>SUM(O45:O48)</f>
        <v>3580695</v>
      </c>
      <c r="P44" s="167">
        <f>SUM(P45:P48)</f>
        <v>1139000</v>
      </c>
      <c r="Q44" s="167"/>
      <c r="R44" s="167">
        <f>SUM(R45:R48)</f>
        <v>2441695</v>
      </c>
      <c r="S44" s="167"/>
      <c r="T44" s="179"/>
      <c r="U44" s="167"/>
      <c r="V44" s="167"/>
      <c r="W44" s="167"/>
      <c r="X44" s="167"/>
      <c r="Y44" s="160"/>
    </row>
    <row r="45" ht="20" customHeight="1" spans="1:25">
      <c r="A45" s="163"/>
      <c r="B45" s="167" t="s">
        <v>112</v>
      </c>
      <c r="C45" s="167" t="s">
        <v>113</v>
      </c>
      <c r="D45" s="167" t="s">
        <v>63</v>
      </c>
      <c r="E45" s="168">
        <v>403</v>
      </c>
      <c r="F45" s="166">
        <f>E45-G45-H45-I45</f>
        <v>347.5</v>
      </c>
      <c r="G45" s="167">
        <v>50</v>
      </c>
      <c r="H45" s="167">
        <v>5</v>
      </c>
      <c r="I45" s="167">
        <v>0.5</v>
      </c>
      <c r="J45" s="167" t="s">
        <v>64</v>
      </c>
      <c r="K45" s="78" t="s">
        <v>69</v>
      </c>
      <c r="L45" s="78" t="s">
        <v>66</v>
      </c>
      <c r="M45" s="78">
        <v>111</v>
      </c>
      <c r="N45" s="178">
        <f>E45*M45</f>
        <v>44733</v>
      </c>
      <c r="O45" s="178">
        <f t="shared" si="0"/>
        <v>1363752</v>
      </c>
      <c r="P45" s="178">
        <f>X45*E45</f>
        <v>443300</v>
      </c>
      <c r="Q45" s="178"/>
      <c r="R45" s="178">
        <f t="shared" si="1"/>
        <v>920452</v>
      </c>
      <c r="S45" s="178">
        <v>3384</v>
      </c>
      <c r="T45" s="178">
        <v>726</v>
      </c>
      <c r="U45" s="178">
        <v>666</v>
      </c>
      <c r="V45" s="178">
        <v>660</v>
      </c>
      <c r="W45" s="178">
        <v>1332</v>
      </c>
      <c r="X45" s="178">
        <v>1100</v>
      </c>
      <c r="Y45" s="160">
        <v>30</v>
      </c>
    </row>
    <row r="46" ht="20" customHeight="1" spans="1:25">
      <c r="A46" s="163"/>
      <c r="B46" s="167" t="s">
        <v>114</v>
      </c>
      <c r="C46" s="167" t="s">
        <v>115</v>
      </c>
      <c r="D46" s="167" t="s">
        <v>63</v>
      </c>
      <c r="E46" s="168">
        <v>347</v>
      </c>
      <c r="F46" s="160">
        <f>E46-G46-H46-I46</f>
        <v>311.5</v>
      </c>
      <c r="G46" s="167">
        <v>30</v>
      </c>
      <c r="H46" s="167">
        <v>5</v>
      </c>
      <c r="I46" s="167">
        <v>0.5</v>
      </c>
      <c r="J46" s="167" t="s">
        <v>71</v>
      </c>
      <c r="K46" s="78" t="s">
        <v>65</v>
      </c>
      <c r="L46" s="78" t="s">
        <v>66</v>
      </c>
      <c r="M46" s="78">
        <v>111</v>
      </c>
      <c r="N46" s="178">
        <f>E46*M46</f>
        <v>38517</v>
      </c>
      <c r="O46" s="178">
        <f t="shared" si="0"/>
        <v>1173207</v>
      </c>
      <c r="P46" s="178">
        <f>X46*E46</f>
        <v>381700</v>
      </c>
      <c r="Q46" s="178"/>
      <c r="R46" s="178">
        <f t="shared" si="1"/>
        <v>791507</v>
      </c>
      <c r="S46" s="178">
        <v>3381</v>
      </c>
      <c r="T46" s="178">
        <v>723</v>
      </c>
      <c r="U46" s="178">
        <v>666</v>
      </c>
      <c r="V46" s="178">
        <v>660</v>
      </c>
      <c r="W46" s="178">
        <v>1332</v>
      </c>
      <c r="X46" s="178">
        <v>1100</v>
      </c>
      <c r="Y46" s="160">
        <v>30</v>
      </c>
    </row>
    <row r="47" ht="20" customHeight="1" spans="1:25">
      <c r="A47" s="163"/>
      <c r="B47" s="167" t="s">
        <v>114</v>
      </c>
      <c r="C47" s="167" t="s">
        <v>115</v>
      </c>
      <c r="D47" s="167" t="s">
        <v>63</v>
      </c>
      <c r="E47" s="168">
        <v>192</v>
      </c>
      <c r="F47" s="168">
        <f>E47</f>
        <v>192</v>
      </c>
      <c r="G47" s="167"/>
      <c r="H47" s="167"/>
      <c r="I47" s="167"/>
      <c r="J47" s="167" t="s">
        <v>71</v>
      </c>
      <c r="K47" s="78" t="s">
        <v>65</v>
      </c>
      <c r="L47" s="78"/>
      <c r="M47" s="78">
        <v>111</v>
      </c>
      <c r="N47" s="178">
        <f>E47*M47</f>
        <v>21312</v>
      </c>
      <c r="O47" s="178">
        <f t="shared" si="0"/>
        <v>638208</v>
      </c>
      <c r="P47" s="178">
        <f>X47*E47</f>
        <v>192000</v>
      </c>
      <c r="Q47" s="178"/>
      <c r="R47" s="178">
        <f t="shared" si="1"/>
        <v>446208</v>
      </c>
      <c r="S47" s="178">
        <v>3324</v>
      </c>
      <c r="T47" s="178">
        <v>666</v>
      </c>
      <c r="U47" s="178">
        <v>666</v>
      </c>
      <c r="V47" s="178">
        <v>660</v>
      </c>
      <c r="W47" s="178">
        <v>1332</v>
      </c>
      <c r="X47" s="178">
        <v>1000</v>
      </c>
      <c r="Y47" s="160">
        <v>30</v>
      </c>
    </row>
    <row r="48" ht="20" customHeight="1" spans="1:25">
      <c r="A48" s="89"/>
      <c r="B48" s="167" t="s">
        <v>112</v>
      </c>
      <c r="C48" s="167" t="s">
        <v>113</v>
      </c>
      <c r="D48" s="167" t="s">
        <v>63</v>
      </c>
      <c r="E48" s="168">
        <v>122</v>
      </c>
      <c r="F48" s="168">
        <f>E48</f>
        <v>122</v>
      </c>
      <c r="G48" s="167"/>
      <c r="H48" s="167"/>
      <c r="I48" s="167"/>
      <c r="J48" s="167" t="s">
        <v>64</v>
      </c>
      <c r="K48" s="78" t="s">
        <v>69</v>
      </c>
      <c r="L48" s="78"/>
      <c r="M48" s="78">
        <v>111</v>
      </c>
      <c r="N48" s="178">
        <f>E48*M48</f>
        <v>13542</v>
      </c>
      <c r="O48" s="178">
        <f t="shared" si="0"/>
        <v>405528</v>
      </c>
      <c r="P48" s="178">
        <f>X48*E48</f>
        <v>122000</v>
      </c>
      <c r="Q48" s="178"/>
      <c r="R48" s="178">
        <f t="shared" si="1"/>
        <v>283528</v>
      </c>
      <c r="S48" s="178">
        <v>3324</v>
      </c>
      <c r="T48" s="178">
        <v>666</v>
      </c>
      <c r="U48" s="178">
        <v>666</v>
      </c>
      <c r="V48" s="178">
        <v>660</v>
      </c>
      <c r="W48" s="178">
        <v>1332</v>
      </c>
      <c r="X48" s="178">
        <v>1000</v>
      </c>
      <c r="Y48" s="160">
        <v>30</v>
      </c>
    </row>
    <row r="49" s="2" customFormat="1" ht="21" customHeight="1" spans="1:25">
      <c r="A49" s="87" t="s">
        <v>116</v>
      </c>
      <c r="B49" s="161" t="s">
        <v>15</v>
      </c>
      <c r="C49" s="161"/>
      <c r="D49" s="169"/>
      <c r="E49" s="168">
        <f>E50</f>
        <v>1031</v>
      </c>
      <c r="F49" s="170"/>
      <c r="G49" s="167"/>
      <c r="H49" s="167"/>
      <c r="I49" s="167"/>
      <c r="J49" s="167"/>
      <c r="K49" s="167"/>
      <c r="L49" s="167"/>
      <c r="M49" s="167"/>
      <c r="N49" s="167">
        <f>N50</f>
        <v>114441</v>
      </c>
      <c r="O49" s="167">
        <f>O50</f>
        <v>3521896</v>
      </c>
      <c r="P49" s="167">
        <f>P50</f>
        <v>1134100</v>
      </c>
      <c r="Q49" s="167"/>
      <c r="R49" s="167">
        <f>R50</f>
        <v>2387796</v>
      </c>
      <c r="S49" s="167"/>
      <c r="T49" s="179"/>
      <c r="U49" s="167"/>
      <c r="V49" s="167"/>
      <c r="W49" s="167"/>
      <c r="X49" s="167"/>
      <c r="Y49" s="160"/>
    </row>
    <row r="50" ht="21" customHeight="1" spans="1:25">
      <c r="A50" s="89"/>
      <c r="B50" s="167" t="s">
        <v>117</v>
      </c>
      <c r="C50" s="167" t="s">
        <v>118</v>
      </c>
      <c r="D50" s="167" t="s">
        <v>63</v>
      </c>
      <c r="E50" s="168">
        <v>1031</v>
      </c>
      <c r="F50" s="160">
        <f>E50-G50-H50-I50</f>
        <v>899</v>
      </c>
      <c r="G50" s="167">
        <v>100</v>
      </c>
      <c r="H50" s="167">
        <v>30</v>
      </c>
      <c r="I50" s="167">
        <v>2</v>
      </c>
      <c r="J50" s="167" t="s">
        <v>64</v>
      </c>
      <c r="K50" s="78"/>
      <c r="L50" s="78" t="s">
        <v>66</v>
      </c>
      <c r="M50" s="78">
        <v>111</v>
      </c>
      <c r="N50" s="178">
        <f>E50*M50</f>
        <v>114441</v>
      </c>
      <c r="O50" s="178">
        <f t="shared" si="0"/>
        <v>3521896</v>
      </c>
      <c r="P50" s="178">
        <f>X50*E50</f>
        <v>1134100</v>
      </c>
      <c r="Q50" s="178"/>
      <c r="R50" s="178">
        <f t="shared" si="1"/>
        <v>2387796</v>
      </c>
      <c r="S50" s="178">
        <v>3416</v>
      </c>
      <c r="T50" s="178">
        <v>758</v>
      </c>
      <c r="U50" s="178">
        <v>666</v>
      </c>
      <c r="V50" s="178">
        <v>660</v>
      </c>
      <c r="W50" s="178">
        <v>1332</v>
      </c>
      <c r="X50" s="178">
        <v>1100</v>
      </c>
      <c r="Y50" s="160">
        <v>30</v>
      </c>
    </row>
    <row r="51" s="156" customFormat="1" ht="21" customHeight="1" spans="1:25">
      <c r="A51" s="87" t="s">
        <v>119</v>
      </c>
      <c r="B51" s="161" t="s">
        <v>15</v>
      </c>
      <c r="C51" s="161"/>
      <c r="D51" s="169"/>
      <c r="E51" s="168">
        <f>SUM(E52:E55)</f>
        <v>527</v>
      </c>
      <c r="F51" s="170"/>
      <c r="G51" s="167"/>
      <c r="H51" s="167"/>
      <c r="I51" s="167"/>
      <c r="J51" s="167"/>
      <c r="K51" s="167"/>
      <c r="L51" s="167"/>
      <c r="M51" s="167"/>
      <c r="N51" s="167">
        <f>SUM(N52:N55)</f>
        <v>58497</v>
      </c>
      <c r="O51" s="167">
        <f>SUM(O52:O55)</f>
        <v>1751748</v>
      </c>
      <c r="P51" s="167">
        <f>SUM(P52:P55)</f>
        <v>527000</v>
      </c>
      <c r="Q51" s="167"/>
      <c r="R51" s="167">
        <f>SUM(R52:R55)</f>
        <v>1224748</v>
      </c>
      <c r="S51" s="167"/>
      <c r="T51" s="179"/>
      <c r="U51" s="167"/>
      <c r="V51" s="167"/>
      <c r="W51" s="167"/>
      <c r="X51" s="167"/>
      <c r="Y51" s="160"/>
    </row>
    <row r="52" ht="21" customHeight="1" spans="1:25">
      <c r="A52" s="163"/>
      <c r="B52" s="167" t="s">
        <v>120</v>
      </c>
      <c r="C52" s="167" t="s">
        <v>121</v>
      </c>
      <c r="D52" s="167" t="s">
        <v>63</v>
      </c>
      <c r="E52" s="168">
        <v>225</v>
      </c>
      <c r="F52" s="168">
        <f>E52</f>
        <v>225</v>
      </c>
      <c r="G52" s="167"/>
      <c r="H52" s="167"/>
      <c r="I52" s="167"/>
      <c r="J52" s="167" t="s">
        <v>64</v>
      </c>
      <c r="K52" s="78" t="s">
        <v>69</v>
      </c>
      <c r="L52" s="78"/>
      <c r="M52" s="78">
        <v>111</v>
      </c>
      <c r="N52" s="178">
        <f>E52*M52</f>
        <v>24975</v>
      </c>
      <c r="O52" s="178">
        <f t="shared" si="0"/>
        <v>747900</v>
      </c>
      <c r="P52" s="178">
        <f>X52*E52</f>
        <v>225000</v>
      </c>
      <c r="Q52" s="178"/>
      <c r="R52" s="178">
        <f t="shared" si="1"/>
        <v>522900</v>
      </c>
      <c r="S52" s="178">
        <v>3324</v>
      </c>
      <c r="T52" s="178">
        <v>666</v>
      </c>
      <c r="U52" s="178">
        <v>666</v>
      </c>
      <c r="V52" s="178">
        <v>660</v>
      </c>
      <c r="W52" s="178">
        <v>1332</v>
      </c>
      <c r="X52" s="178">
        <v>1000</v>
      </c>
      <c r="Y52" s="160">
        <v>30</v>
      </c>
    </row>
    <row r="53" ht="21" customHeight="1" spans="1:25">
      <c r="A53" s="163"/>
      <c r="B53" s="167" t="s">
        <v>122</v>
      </c>
      <c r="C53" s="167" t="s">
        <v>123</v>
      </c>
      <c r="D53" s="167" t="s">
        <v>63</v>
      </c>
      <c r="E53" s="168">
        <v>184</v>
      </c>
      <c r="F53" s="168">
        <f t="shared" ref="F53:F55" si="5">E53</f>
        <v>184</v>
      </c>
      <c r="G53" s="167"/>
      <c r="H53" s="167"/>
      <c r="I53" s="167"/>
      <c r="J53" s="167" t="s">
        <v>124</v>
      </c>
      <c r="K53" s="78" t="s">
        <v>65</v>
      </c>
      <c r="L53" s="78"/>
      <c r="M53" s="78">
        <v>111</v>
      </c>
      <c r="N53" s="178">
        <f>E53*M53</f>
        <v>20424</v>
      </c>
      <c r="O53" s="178">
        <f t="shared" si="0"/>
        <v>611616</v>
      </c>
      <c r="P53" s="178">
        <f>X53*E53</f>
        <v>184000</v>
      </c>
      <c r="Q53" s="178"/>
      <c r="R53" s="178">
        <f t="shared" si="1"/>
        <v>427616</v>
      </c>
      <c r="S53" s="178">
        <v>3324</v>
      </c>
      <c r="T53" s="178">
        <v>666</v>
      </c>
      <c r="U53" s="178">
        <v>666</v>
      </c>
      <c r="V53" s="178">
        <v>660</v>
      </c>
      <c r="W53" s="178">
        <v>1332</v>
      </c>
      <c r="X53" s="178">
        <v>1000</v>
      </c>
      <c r="Y53" s="160">
        <v>30</v>
      </c>
    </row>
    <row r="54" ht="21" customHeight="1" spans="1:25">
      <c r="A54" s="163"/>
      <c r="B54" s="167" t="s">
        <v>122</v>
      </c>
      <c r="C54" s="167" t="s">
        <v>123</v>
      </c>
      <c r="D54" s="167" t="s">
        <v>63</v>
      </c>
      <c r="E54" s="168">
        <v>104</v>
      </c>
      <c r="F54" s="168">
        <f t="shared" si="5"/>
        <v>104</v>
      </c>
      <c r="G54" s="167"/>
      <c r="H54" s="167"/>
      <c r="I54" s="167"/>
      <c r="J54" s="167" t="s">
        <v>64</v>
      </c>
      <c r="K54" s="78" t="s">
        <v>65</v>
      </c>
      <c r="L54" s="78"/>
      <c r="M54" s="78">
        <v>111</v>
      </c>
      <c r="N54" s="178">
        <f>E54*M54</f>
        <v>11544</v>
      </c>
      <c r="O54" s="178">
        <f t="shared" si="0"/>
        <v>345696</v>
      </c>
      <c r="P54" s="178">
        <f>X54*E54</f>
        <v>104000</v>
      </c>
      <c r="Q54" s="178"/>
      <c r="R54" s="178">
        <f t="shared" si="1"/>
        <v>241696</v>
      </c>
      <c r="S54" s="178">
        <v>3324</v>
      </c>
      <c r="T54" s="178">
        <v>666</v>
      </c>
      <c r="U54" s="178">
        <v>666</v>
      </c>
      <c r="V54" s="178">
        <v>660</v>
      </c>
      <c r="W54" s="178">
        <v>1332</v>
      </c>
      <c r="X54" s="178">
        <v>1000</v>
      </c>
      <c r="Y54" s="160">
        <v>30</v>
      </c>
    </row>
    <row r="55" ht="21" customHeight="1" spans="1:25">
      <c r="A55" s="163"/>
      <c r="B55" s="87" t="s">
        <v>122</v>
      </c>
      <c r="C55" s="87" t="s">
        <v>123</v>
      </c>
      <c r="D55" s="87" t="s">
        <v>63</v>
      </c>
      <c r="E55" s="172">
        <v>14</v>
      </c>
      <c r="F55" s="168">
        <f t="shared" si="5"/>
        <v>14</v>
      </c>
      <c r="G55" s="87"/>
      <c r="H55" s="87"/>
      <c r="I55" s="87"/>
      <c r="J55" s="87" t="s">
        <v>64</v>
      </c>
      <c r="K55" s="78" t="s">
        <v>65</v>
      </c>
      <c r="L55" s="78"/>
      <c r="M55" s="78">
        <v>111</v>
      </c>
      <c r="N55" s="178">
        <f>E55*M55</f>
        <v>1554</v>
      </c>
      <c r="O55" s="178">
        <f t="shared" si="0"/>
        <v>46536</v>
      </c>
      <c r="P55" s="178">
        <f>X55*E55</f>
        <v>14000</v>
      </c>
      <c r="Q55" s="178"/>
      <c r="R55" s="178">
        <f t="shared" si="1"/>
        <v>32536</v>
      </c>
      <c r="S55" s="178">
        <v>3324</v>
      </c>
      <c r="T55" s="178">
        <v>666</v>
      </c>
      <c r="U55" s="178">
        <v>666</v>
      </c>
      <c r="V55" s="178">
        <v>660</v>
      </c>
      <c r="W55" s="178">
        <v>1332</v>
      </c>
      <c r="X55" s="178">
        <v>1000</v>
      </c>
      <c r="Y55" s="160">
        <v>30</v>
      </c>
    </row>
    <row r="56" s="2" customFormat="1" ht="21" customHeight="1" spans="1:25">
      <c r="A56" s="87" t="s">
        <v>125</v>
      </c>
      <c r="B56" s="161" t="s">
        <v>15</v>
      </c>
      <c r="C56" s="161"/>
      <c r="D56" s="169"/>
      <c r="E56" s="168">
        <f>E57</f>
        <v>178</v>
      </c>
      <c r="F56" s="170"/>
      <c r="G56" s="167"/>
      <c r="H56" s="167"/>
      <c r="I56" s="167"/>
      <c r="J56" s="167"/>
      <c r="K56" s="167"/>
      <c r="L56" s="167"/>
      <c r="M56" s="167"/>
      <c r="N56" s="167">
        <f>N57</f>
        <v>19758</v>
      </c>
      <c r="O56" s="167">
        <f>O57</f>
        <v>591672</v>
      </c>
      <c r="P56" s="167">
        <f>P57</f>
        <v>178000</v>
      </c>
      <c r="Q56" s="167"/>
      <c r="R56" s="167">
        <f>R57</f>
        <v>413672</v>
      </c>
      <c r="S56" s="167"/>
      <c r="T56" s="179"/>
      <c r="U56" s="167"/>
      <c r="V56" s="167"/>
      <c r="W56" s="167"/>
      <c r="X56" s="179"/>
      <c r="Y56" s="160"/>
    </row>
    <row r="57" ht="21" customHeight="1" spans="1:25">
      <c r="A57" s="89"/>
      <c r="B57" s="167" t="s">
        <v>126</v>
      </c>
      <c r="C57" s="167" t="s">
        <v>127</v>
      </c>
      <c r="D57" s="167" t="s">
        <v>63</v>
      </c>
      <c r="E57" s="168">
        <v>178</v>
      </c>
      <c r="F57" s="168">
        <f>E57</f>
        <v>178</v>
      </c>
      <c r="G57" s="167"/>
      <c r="H57" s="167"/>
      <c r="I57" s="167"/>
      <c r="J57" s="167" t="s">
        <v>64</v>
      </c>
      <c r="K57" s="78" t="s">
        <v>65</v>
      </c>
      <c r="L57" s="78"/>
      <c r="M57" s="78">
        <v>111</v>
      </c>
      <c r="N57" s="178">
        <f>E57*M57</f>
        <v>19758</v>
      </c>
      <c r="O57" s="178">
        <f t="shared" si="0"/>
        <v>591672</v>
      </c>
      <c r="P57" s="178">
        <f>X57*E57</f>
        <v>178000</v>
      </c>
      <c r="Q57" s="178"/>
      <c r="R57" s="178">
        <f t="shared" si="1"/>
        <v>413672</v>
      </c>
      <c r="S57" s="178">
        <v>3324</v>
      </c>
      <c r="T57" s="178">
        <v>666</v>
      </c>
      <c r="U57" s="178">
        <v>666</v>
      </c>
      <c r="V57" s="178">
        <v>660</v>
      </c>
      <c r="W57" s="178">
        <v>1332</v>
      </c>
      <c r="X57" s="178">
        <v>1000</v>
      </c>
      <c r="Y57" s="160">
        <v>30</v>
      </c>
    </row>
    <row r="58" s="2" customFormat="1" ht="21" customHeight="1" spans="1:25">
      <c r="A58" s="87" t="s">
        <v>128</v>
      </c>
      <c r="B58" s="161" t="s">
        <v>15</v>
      </c>
      <c r="C58" s="161"/>
      <c r="D58" s="169"/>
      <c r="E58" s="168">
        <f>E59</f>
        <v>710</v>
      </c>
      <c r="F58" s="170"/>
      <c r="G58" s="167"/>
      <c r="H58" s="167"/>
      <c r="I58" s="167"/>
      <c r="J58" s="167"/>
      <c r="K58" s="167"/>
      <c r="L58" s="167"/>
      <c r="M58" s="167"/>
      <c r="N58" s="167">
        <f>N59</f>
        <v>78810</v>
      </c>
      <c r="O58" s="167">
        <f>O59</f>
        <v>2396960</v>
      </c>
      <c r="P58" s="167">
        <f>P59</f>
        <v>781000</v>
      </c>
      <c r="Q58" s="167"/>
      <c r="R58" s="167">
        <f>R59</f>
        <v>1615960</v>
      </c>
      <c r="S58" s="167"/>
      <c r="T58" s="179"/>
      <c r="U58" s="167"/>
      <c r="V58" s="167"/>
      <c r="W58" s="167"/>
      <c r="X58" s="179"/>
      <c r="Y58" s="160"/>
    </row>
    <row r="59" ht="21" customHeight="1" spans="1:25">
      <c r="A59" s="89"/>
      <c r="B59" s="167" t="s">
        <v>129</v>
      </c>
      <c r="C59" s="167" t="s">
        <v>130</v>
      </c>
      <c r="D59" s="167" t="s">
        <v>63</v>
      </c>
      <c r="E59" s="168">
        <v>710</v>
      </c>
      <c r="F59" s="160">
        <f>E59-G59-H59-I59</f>
        <v>649</v>
      </c>
      <c r="G59" s="167">
        <v>50</v>
      </c>
      <c r="H59" s="167">
        <v>10</v>
      </c>
      <c r="I59" s="167">
        <v>1</v>
      </c>
      <c r="J59" s="167" t="s">
        <v>71</v>
      </c>
      <c r="K59" s="78" t="s">
        <v>65</v>
      </c>
      <c r="L59" s="78" t="s">
        <v>66</v>
      </c>
      <c r="M59" s="78">
        <v>111</v>
      </c>
      <c r="N59" s="178">
        <f>E59*M59</f>
        <v>78810</v>
      </c>
      <c r="O59" s="178">
        <f t="shared" si="0"/>
        <v>2396960</v>
      </c>
      <c r="P59" s="178">
        <f>X59*E59</f>
        <v>781000</v>
      </c>
      <c r="Q59" s="178"/>
      <c r="R59" s="178">
        <f t="shared" si="1"/>
        <v>1615960</v>
      </c>
      <c r="S59" s="178">
        <v>3376</v>
      </c>
      <c r="T59" s="178">
        <v>718</v>
      </c>
      <c r="U59" s="178">
        <v>666</v>
      </c>
      <c r="V59" s="178">
        <v>660</v>
      </c>
      <c r="W59" s="178">
        <v>1332</v>
      </c>
      <c r="X59" s="178">
        <v>1100</v>
      </c>
      <c r="Y59" s="160">
        <v>30</v>
      </c>
    </row>
    <row r="60" s="2" customFormat="1" ht="21" customHeight="1" spans="1:25">
      <c r="A60" s="87" t="s">
        <v>131</v>
      </c>
      <c r="B60" s="161" t="s">
        <v>15</v>
      </c>
      <c r="C60" s="161"/>
      <c r="D60" s="169"/>
      <c r="E60" s="168">
        <f>E61</f>
        <v>383</v>
      </c>
      <c r="F60" s="170"/>
      <c r="G60" s="167"/>
      <c r="H60" s="167"/>
      <c r="I60" s="167"/>
      <c r="J60" s="167"/>
      <c r="K60" s="167"/>
      <c r="L60" s="167"/>
      <c r="M60" s="167"/>
      <c r="N60" s="167">
        <f>N61</f>
        <v>42513</v>
      </c>
      <c r="O60" s="167">
        <f>O61</f>
        <v>1292625</v>
      </c>
      <c r="P60" s="167">
        <f>P61</f>
        <v>421300</v>
      </c>
      <c r="Q60" s="167"/>
      <c r="R60" s="167">
        <f>R61</f>
        <v>871325</v>
      </c>
      <c r="S60" s="167"/>
      <c r="T60" s="179"/>
      <c r="U60" s="167"/>
      <c r="V60" s="167"/>
      <c r="W60" s="167"/>
      <c r="X60" s="179"/>
      <c r="Y60" s="160"/>
    </row>
    <row r="61" ht="21" customHeight="1" spans="1:25">
      <c r="A61" s="89"/>
      <c r="B61" s="167" t="s">
        <v>132</v>
      </c>
      <c r="C61" s="167" t="s">
        <v>133</v>
      </c>
      <c r="D61" s="167" t="s">
        <v>63</v>
      </c>
      <c r="E61" s="168">
        <v>383</v>
      </c>
      <c r="F61" s="166">
        <f>E61-G61-H61-I61</f>
        <v>347.5</v>
      </c>
      <c r="G61" s="167">
        <v>30</v>
      </c>
      <c r="H61" s="167">
        <v>5</v>
      </c>
      <c r="I61" s="167">
        <v>0.5</v>
      </c>
      <c r="J61" s="167" t="s">
        <v>64</v>
      </c>
      <c r="K61" s="78" t="s">
        <v>65</v>
      </c>
      <c r="L61" s="78" t="s">
        <v>66</v>
      </c>
      <c r="M61" s="78">
        <v>111</v>
      </c>
      <c r="N61" s="178">
        <f>E61*M61</f>
        <v>42513</v>
      </c>
      <c r="O61" s="178">
        <f t="shared" si="0"/>
        <v>1292625</v>
      </c>
      <c r="P61" s="178">
        <f>X61*E61</f>
        <v>421300</v>
      </c>
      <c r="Q61" s="178"/>
      <c r="R61" s="178">
        <f t="shared" si="1"/>
        <v>871325</v>
      </c>
      <c r="S61" s="178">
        <v>3375</v>
      </c>
      <c r="T61" s="178">
        <v>717</v>
      </c>
      <c r="U61" s="178">
        <v>666</v>
      </c>
      <c r="V61" s="178">
        <v>660</v>
      </c>
      <c r="W61" s="178">
        <v>1332</v>
      </c>
      <c r="X61" s="178">
        <v>1100</v>
      </c>
      <c r="Y61" s="160">
        <v>30</v>
      </c>
    </row>
    <row r="62" s="2" customFormat="1" ht="21" customHeight="1" spans="1:25">
      <c r="A62" s="163" t="s">
        <v>134</v>
      </c>
      <c r="B62" s="173" t="s">
        <v>15</v>
      </c>
      <c r="C62" s="173"/>
      <c r="D62" s="173"/>
      <c r="E62" s="168">
        <f>SUM(E63:E64)</f>
        <v>614</v>
      </c>
      <c r="F62" s="170"/>
      <c r="G62" s="167"/>
      <c r="H62" s="167"/>
      <c r="I62" s="167"/>
      <c r="J62" s="167"/>
      <c r="K62" s="167"/>
      <c r="L62" s="167"/>
      <c r="M62" s="167"/>
      <c r="N62" s="167">
        <f>SUM(N63:N64)</f>
        <v>68154</v>
      </c>
      <c r="O62" s="167">
        <f>SUM(O63:O64)</f>
        <v>2060599</v>
      </c>
      <c r="P62" s="167"/>
      <c r="Q62" s="167">
        <f>SUM(Q63:Q64)</f>
        <v>651100</v>
      </c>
      <c r="R62" s="167">
        <f>SUM(R63:R64)</f>
        <v>1409499</v>
      </c>
      <c r="S62" s="167"/>
      <c r="T62" s="179"/>
      <c r="U62" s="167"/>
      <c r="V62" s="167"/>
      <c r="W62" s="167"/>
      <c r="X62" s="179"/>
      <c r="Y62" s="160"/>
    </row>
    <row r="63" s="2" customFormat="1" ht="21" customHeight="1" spans="1:25">
      <c r="A63" s="163"/>
      <c r="B63" s="173" t="s">
        <v>135</v>
      </c>
      <c r="C63" s="173" t="s">
        <v>136</v>
      </c>
      <c r="D63" s="173" t="s">
        <v>63</v>
      </c>
      <c r="E63" s="174">
        <v>371</v>
      </c>
      <c r="F63" s="166">
        <f>E63-G63-H63-I63</f>
        <v>335.5</v>
      </c>
      <c r="G63" s="167">
        <v>30</v>
      </c>
      <c r="H63" s="167">
        <v>5</v>
      </c>
      <c r="I63" s="167">
        <v>0.5</v>
      </c>
      <c r="J63" s="167" t="s">
        <v>71</v>
      </c>
      <c r="K63" s="78" t="s">
        <v>100</v>
      </c>
      <c r="L63" s="78" t="s">
        <v>66</v>
      </c>
      <c r="M63" s="78">
        <v>111</v>
      </c>
      <c r="N63" s="178">
        <f>E63*M63</f>
        <v>41181</v>
      </c>
      <c r="O63" s="178">
        <f t="shared" si="0"/>
        <v>1252867</v>
      </c>
      <c r="P63" s="178"/>
      <c r="Q63" s="178">
        <f>X63*E63</f>
        <v>408100</v>
      </c>
      <c r="R63" s="178">
        <f>O63-Q63</f>
        <v>844767</v>
      </c>
      <c r="S63" s="178">
        <v>3377</v>
      </c>
      <c r="T63" s="178">
        <v>719</v>
      </c>
      <c r="U63" s="178">
        <v>666</v>
      </c>
      <c r="V63" s="178">
        <v>660</v>
      </c>
      <c r="W63" s="178">
        <v>1332</v>
      </c>
      <c r="X63" s="178">
        <v>1100</v>
      </c>
      <c r="Y63" s="160">
        <v>30</v>
      </c>
    </row>
    <row r="64" s="2" customFormat="1" ht="21" customHeight="1" spans="1:25">
      <c r="A64" s="163"/>
      <c r="B64" s="173" t="s">
        <v>135</v>
      </c>
      <c r="C64" s="173" t="s">
        <v>137</v>
      </c>
      <c r="D64" s="173" t="s">
        <v>63</v>
      </c>
      <c r="E64" s="174">
        <v>243</v>
      </c>
      <c r="F64" s="160">
        <f>E64</f>
        <v>243</v>
      </c>
      <c r="G64" s="167"/>
      <c r="H64" s="167"/>
      <c r="I64" s="167"/>
      <c r="J64" s="167" t="s">
        <v>71</v>
      </c>
      <c r="K64" s="78" t="s">
        <v>100</v>
      </c>
      <c r="L64" s="78"/>
      <c r="M64" s="78">
        <v>111</v>
      </c>
      <c r="N64" s="178">
        <f>E64*M64</f>
        <v>26973</v>
      </c>
      <c r="O64" s="178">
        <f t="shared" si="0"/>
        <v>807732</v>
      </c>
      <c r="P64" s="178"/>
      <c r="Q64" s="178">
        <f>X64*E64</f>
        <v>243000</v>
      </c>
      <c r="R64" s="178">
        <f>O64-Q64</f>
        <v>564732</v>
      </c>
      <c r="S64" s="178">
        <v>3324</v>
      </c>
      <c r="T64" s="178">
        <v>666</v>
      </c>
      <c r="U64" s="178">
        <v>666</v>
      </c>
      <c r="V64" s="178">
        <v>660</v>
      </c>
      <c r="W64" s="178">
        <v>1332</v>
      </c>
      <c r="X64" s="178">
        <v>1000</v>
      </c>
      <c r="Y64" s="160">
        <v>30</v>
      </c>
    </row>
    <row r="65" s="2" customFormat="1" ht="21" customHeight="1" spans="1:25">
      <c r="A65" s="87" t="s">
        <v>138</v>
      </c>
      <c r="B65" s="161" t="s">
        <v>15</v>
      </c>
      <c r="C65" s="161"/>
      <c r="D65" s="169"/>
      <c r="E65" s="168">
        <f>SUM(E66:E67)</f>
        <v>1006</v>
      </c>
      <c r="F65" s="170"/>
      <c r="G65" s="167"/>
      <c r="H65" s="167"/>
      <c r="I65" s="167"/>
      <c r="J65" s="167"/>
      <c r="K65" s="167"/>
      <c r="L65" s="167"/>
      <c r="M65" s="167"/>
      <c r="N65" s="167">
        <f>SUM(N66:N67)</f>
        <v>111666</v>
      </c>
      <c r="O65" s="167">
        <f>SUM(O66:O67)</f>
        <v>3392152</v>
      </c>
      <c r="P65" s="167">
        <f>SUM(P66:P67)</f>
        <v>1106600</v>
      </c>
      <c r="Q65" s="167"/>
      <c r="R65" s="167">
        <f>SUM(R66:R67)</f>
        <v>2285552</v>
      </c>
      <c r="S65" s="167"/>
      <c r="T65" s="179"/>
      <c r="U65" s="167"/>
      <c r="V65" s="167"/>
      <c r="W65" s="167"/>
      <c r="X65" s="179"/>
      <c r="Y65" s="160"/>
    </row>
    <row r="66" ht="21" customHeight="1" spans="1:25">
      <c r="A66" s="163"/>
      <c r="B66" s="167" t="s">
        <v>139</v>
      </c>
      <c r="C66" s="167" t="s">
        <v>140</v>
      </c>
      <c r="D66" s="167" t="s">
        <v>63</v>
      </c>
      <c r="E66" s="168">
        <v>523</v>
      </c>
      <c r="F66" s="166">
        <f>E66-G66-H66-I66</f>
        <v>467.5</v>
      </c>
      <c r="G66" s="167">
        <v>50</v>
      </c>
      <c r="H66" s="167">
        <v>5</v>
      </c>
      <c r="I66" s="167">
        <v>0.5</v>
      </c>
      <c r="J66" s="167" t="s">
        <v>64</v>
      </c>
      <c r="K66" s="78" t="s">
        <v>65</v>
      </c>
      <c r="L66" s="78" t="s">
        <v>66</v>
      </c>
      <c r="M66" s="78">
        <v>111</v>
      </c>
      <c r="N66" s="178">
        <f>E66*M66</f>
        <v>58053</v>
      </c>
      <c r="O66" s="178">
        <f t="shared" si="0"/>
        <v>1762510</v>
      </c>
      <c r="P66" s="178">
        <f>X66*E66</f>
        <v>575300</v>
      </c>
      <c r="Q66" s="178"/>
      <c r="R66" s="178">
        <f t="shared" si="1"/>
        <v>1187210</v>
      </c>
      <c r="S66" s="178">
        <v>3370</v>
      </c>
      <c r="T66" s="178">
        <v>712</v>
      </c>
      <c r="U66" s="178">
        <v>666</v>
      </c>
      <c r="V66" s="178">
        <v>660</v>
      </c>
      <c r="W66" s="178">
        <v>1332</v>
      </c>
      <c r="X66" s="178">
        <v>1100</v>
      </c>
      <c r="Y66" s="160">
        <v>30</v>
      </c>
    </row>
    <row r="67" ht="21" customHeight="1" spans="1:25">
      <c r="A67" s="89"/>
      <c r="B67" s="167" t="s">
        <v>141</v>
      </c>
      <c r="C67" s="167" t="s">
        <v>142</v>
      </c>
      <c r="D67" s="167" t="s">
        <v>63</v>
      </c>
      <c r="E67" s="168">
        <v>483</v>
      </c>
      <c r="F67" s="166">
        <f>E67-G67-H67-I67</f>
        <v>427.5</v>
      </c>
      <c r="G67" s="167">
        <v>50</v>
      </c>
      <c r="H67" s="167">
        <v>5</v>
      </c>
      <c r="I67" s="167">
        <v>0.5</v>
      </c>
      <c r="J67" s="167" t="s">
        <v>64</v>
      </c>
      <c r="K67" s="78" t="s">
        <v>65</v>
      </c>
      <c r="L67" s="78" t="s">
        <v>66</v>
      </c>
      <c r="M67" s="78">
        <v>111</v>
      </c>
      <c r="N67" s="178">
        <f>E67*M67</f>
        <v>53613</v>
      </c>
      <c r="O67" s="178">
        <f t="shared" si="0"/>
        <v>1629642</v>
      </c>
      <c r="P67" s="178">
        <f>X67*E67</f>
        <v>531300</v>
      </c>
      <c r="Q67" s="178"/>
      <c r="R67" s="178">
        <f t="shared" si="1"/>
        <v>1098342</v>
      </c>
      <c r="S67" s="178">
        <v>3374</v>
      </c>
      <c r="T67" s="178">
        <v>716</v>
      </c>
      <c r="U67" s="178">
        <v>666</v>
      </c>
      <c r="V67" s="178">
        <v>660</v>
      </c>
      <c r="W67" s="178">
        <v>1332</v>
      </c>
      <c r="X67" s="178">
        <v>1100</v>
      </c>
      <c r="Y67" s="160">
        <v>30</v>
      </c>
    </row>
    <row r="68" s="2" customFormat="1" ht="21" customHeight="1" spans="1:25">
      <c r="A68" s="87" t="s">
        <v>143</v>
      </c>
      <c r="B68" s="161" t="s">
        <v>15</v>
      </c>
      <c r="C68" s="161"/>
      <c r="D68" s="169"/>
      <c r="E68" s="168">
        <f>SUM(E69:E70)</f>
        <v>1025</v>
      </c>
      <c r="F68" s="170"/>
      <c r="G68" s="167"/>
      <c r="H68" s="167"/>
      <c r="I68" s="167"/>
      <c r="J68" s="167"/>
      <c r="K68" s="167"/>
      <c r="L68" s="167"/>
      <c r="M68" s="167"/>
      <c r="N68" s="167">
        <f>SUM(N69:N70)</f>
        <v>94239</v>
      </c>
      <c r="O68" s="167">
        <f>SUM(O69:O70)</f>
        <v>2883948</v>
      </c>
      <c r="P68" s="167">
        <f>SUM(P69:P70)</f>
        <v>889900</v>
      </c>
      <c r="Q68" s="167"/>
      <c r="R68" s="167">
        <f>SUM(R69:R70)</f>
        <v>1994048</v>
      </c>
      <c r="S68" s="167"/>
      <c r="T68" s="179"/>
      <c r="U68" s="167"/>
      <c r="V68" s="167"/>
      <c r="W68" s="167"/>
      <c r="X68" s="179"/>
      <c r="Y68" s="160"/>
    </row>
    <row r="69" ht="21" customHeight="1" spans="1:25">
      <c r="A69" s="163"/>
      <c r="B69" s="167" t="s">
        <v>144</v>
      </c>
      <c r="C69" s="167" t="s">
        <v>145</v>
      </c>
      <c r="D69" s="167" t="s">
        <v>63</v>
      </c>
      <c r="E69" s="168">
        <v>497</v>
      </c>
      <c r="F69" s="166">
        <f>E69-G69-H69-I69</f>
        <v>441.5</v>
      </c>
      <c r="G69" s="167">
        <v>50</v>
      </c>
      <c r="H69" s="167">
        <v>5</v>
      </c>
      <c r="I69" s="167">
        <v>0.5</v>
      </c>
      <c r="J69" s="167" t="s">
        <v>64</v>
      </c>
      <c r="K69" s="78" t="s">
        <v>65</v>
      </c>
      <c r="L69" s="78" t="s">
        <v>66</v>
      </c>
      <c r="M69" s="78">
        <v>111</v>
      </c>
      <c r="N69" s="178">
        <f>E69*M69</f>
        <v>55167</v>
      </c>
      <c r="O69" s="178">
        <f t="shared" si="0"/>
        <v>1675884</v>
      </c>
      <c r="P69" s="178">
        <f>X69*E69</f>
        <v>546700</v>
      </c>
      <c r="Q69" s="178"/>
      <c r="R69" s="178">
        <f t="shared" si="1"/>
        <v>1129184</v>
      </c>
      <c r="S69" s="178">
        <v>3372</v>
      </c>
      <c r="T69" s="178">
        <v>714</v>
      </c>
      <c r="U69" s="178">
        <v>666</v>
      </c>
      <c r="V69" s="178">
        <v>660</v>
      </c>
      <c r="W69" s="178">
        <v>1332</v>
      </c>
      <c r="X69" s="178">
        <v>1100</v>
      </c>
      <c r="Y69" s="160">
        <v>30</v>
      </c>
    </row>
    <row r="70" ht="21" customHeight="1" spans="1:25">
      <c r="A70" s="89"/>
      <c r="B70" s="167" t="s">
        <v>146</v>
      </c>
      <c r="C70" s="167" t="s">
        <v>145</v>
      </c>
      <c r="D70" s="167" t="s">
        <v>147</v>
      </c>
      <c r="E70" s="168">
        <v>528</v>
      </c>
      <c r="F70" s="160">
        <f>E70</f>
        <v>528</v>
      </c>
      <c r="G70" s="167"/>
      <c r="H70" s="167"/>
      <c r="I70" s="167"/>
      <c r="J70" s="167" t="s">
        <v>64</v>
      </c>
      <c r="K70" s="78" t="s">
        <v>65</v>
      </c>
      <c r="L70" s="78" t="s">
        <v>66</v>
      </c>
      <c r="M70" s="78">
        <v>74</v>
      </c>
      <c r="N70" s="178">
        <f>E70*M70</f>
        <v>39072</v>
      </c>
      <c r="O70" s="178">
        <f t="shared" si="0"/>
        <v>1208064</v>
      </c>
      <c r="P70" s="178">
        <f>X70*E70</f>
        <v>343200</v>
      </c>
      <c r="Q70" s="178"/>
      <c r="R70" s="178">
        <f t="shared" si="1"/>
        <v>864864</v>
      </c>
      <c r="S70" s="178">
        <v>2288</v>
      </c>
      <c r="T70" s="178">
        <v>296</v>
      </c>
      <c r="U70" s="178">
        <v>444</v>
      </c>
      <c r="V70" s="178">
        <v>660</v>
      </c>
      <c r="W70" s="178">
        <v>888</v>
      </c>
      <c r="X70" s="178">
        <v>650</v>
      </c>
      <c r="Y70" s="160">
        <v>30</v>
      </c>
    </row>
    <row r="71" s="2" customFormat="1" ht="21" customHeight="1" spans="1:25">
      <c r="A71" s="87" t="s">
        <v>148</v>
      </c>
      <c r="B71" s="161" t="s">
        <v>15</v>
      </c>
      <c r="C71" s="161"/>
      <c r="D71" s="169"/>
      <c r="E71" s="168">
        <f>SUM(E72:E74)</f>
        <v>5434</v>
      </c>
      <c r="F71" s="170"/>
      <c r="G71" s="167"/>
      <c r="H71" s="167"/>
      <c r="I71" s="167"/>
      <c r="J71" s="167"/>
      <c r="K71" s="167"/>
      <c r="L71" s="167"/>
      <c r="M71" s="167"/>
      <c r="N71" s="167">
        <f>SUM(N72:N74)</f>
        <v>402116</v>
      </c>
      <c r="O71" s="167">
        <f>SUM(O72:O74)</f>
        <v>13162558</v>
      </c>
      <c r="P71" s="167">
        <f>SUM(P72:P74)</f>
        <v>3803800</v>
      </c>
      <c r="Q71" s="167"/>
      <c r="R71" s="167">
        <f>SUM(R72:R74)</f>
        <v>9358758</v>
      </c>
      <c r="S71" s="167"/>
      <c r="T71" s="179"/>
      <c r="U71" s="167"/>
      <c r="V71" s="167"/>
      <c r="W71" s="167"/>
      <c r="X71" s="179"/>
      <c r="Y71" s="160"/>
    </row>
    <row r="72" s="2" customFormat="1" ht="21" customHeight="1" spans="1:25">
      <c r="A72" s="163"/>
      <c r="B72" s="169" t="s">
        <v>149</v>
      </c>
      <c r="C72" s="167" t="s">
        <v>150</v>
      </c>
      <c r="D72" s="167" t="s">
        <v>151</v>
      </c>
      <c r="E72" s="168">
        <v>1009</v>
      </c>
      <c r="F72" s="160">
        <f>E72</f>
        <v>1009</v>
      </c>
      <c r="G72" s="167"/>
      <c r="H72" s="167"/>
      <c r="I72" s="167"/>
      <c r="J72" s="167" t="s">
        <v>64</v>
      </c>
      <c r="K72" s="78" t="s">
        <v>69</v>
      </c>
      <c r="L72" s="78" t="s">
        <v>66</v>
      </c>
      <c r="M72" s="78">
        <v>74</v>
      </c>
      <c r="N72" s="178">
        <f>E72*M72</f>
        <v>74666</v>
      </c>
      <c r="O72" s="178">
        <f t="shared" si="0"/>
        <v>2383258</v>
      </c>
      <c r="P72" s="178">
        <f>X72*E72</f>
        <v>706300</v>
      </c>
      <c r="Q72" s="178"/>
      <c r="R72" s="178">
        <f t="shared" si="1"/>
        <v>1676958</v>
      </c>
      <c r="S72" s="178">
        <v>2362</v>
      </c>
      <c r="T72" s="178">
        <v>370</v>
      </c>
      <c r="U72" s="178">
        <v>444</v>
      </c>
      <c r="V72" s="178">
        <v>660</v>
      </c>
      <c r="W72" s="178">
        <v>888</v>
      </c>
      <c r="X72" s="178">
        <v>700</v>
      </c>
      <c r="Y72" s="160">
        <v>30</v>
      </c>
    </row>
    <row r="73" ht="21" customHeight="1" spans="1:25">
      <c r="A73" s="163"/>
      <c r="B73" s="167" t="s">
        <v>152</v>
      </c>
      <c r="C73" s="167" t="s">
        <v>153</v>
      </c>
      <c r="D73" s="167" t="s">
        <v>154</v>
      </c>
      <c r="E73" s="168">
        <v>1425</v>
      </c>
      <c r="F73" s="160">
        <f>E73</f>
        <v>1425</v>
      </c>
      <c r="G73" s="167"/>
      <c r="H73" s="167"/>
      <c r="I73" s="167"/>
      <c r="J73" s="167" t="s">
        <v>64</v>
      </c>
      <c r="K73" s="78" t="s">
        <v>69</v>
      </c>
      <c r="L73" s="78" t="s">
        <v>66</v>
      </c>
      <c r="M73" s="78">
        <v>74</v>
      </c>
      <c r="N73" s="178">
        <f>E73*M73</f>
        <v>105450</v>
      </c>
      <c r="O73" s="178">
        <f t="shared" ref="O73:O86" si="6">S73*E73</f>
        <v>3471300</v>
      </c>
      <c r="P73" s="178">
        <f>X73*E73</f>
        <v>997500</v>
      </c>
      <c r="Q73" s="178"/>
      <c r="R73" s="178">
        <f t="shared" ref="R73:R86" si="7">O73-P73</f>
        <v>2473800</v>
      </c>
      <c r="S73" s="178">
        <v>2436</v>
      </c>
      <c r="T73" s="178">
        <v>444</v>
      </c>
      <c r="U73" s="178">
        <v>444</v>
      </c>
      <c r="V73" s="178">
        <v>660</v>
      </c>
      <c r="W73" s="178">
        <v>888</v>
      </c>
      <c r="X73" s="178">
        <v>700</v>
      </c>
      <c r="Y73" s="160">
        <v>30</v>
      </c>
    </row>
    <row r="74" ht="21" customHeight="1" spans="1:25">
      <c r="A74" s="89"/>
      <c r="B74" s="167" t="s">
        <v>155</v>
      </c>
      <c r="C74" s="167"/>
      <c r="D74" s="167" t="s">
        <v>154</v>
      </c>
      <c r="E74" s="168">
        <v>3000</v>
      </c>
      <c r="F74" s="160">
        <f>E74</f>
        <v>3000</v>
      </c>
      <c r="G74" s="167"/>
      <c r="H74" s="167"/>
      <c r="I74" s="167"/>
      <c r="J74" s="167" t="s">
        <v>64</v>
      </c>
      <c r="K74" s="78" t="s">
        <v>69</v>
      </c>
      <c r="L74" s="78" t="s">
        <v>66</v>
      </c>
      <c r="M74" s="78">
        <v>74</v>
      </c>
      <c r="N74" s="178">
        <f>E74*M74</f>
        <v>222000</v>
      </c>
      <c r="O74" s="178">
        <f t="shared" si="6"/>
        <v>7308000</v>
      </c>
      <c r="P74" s="178">
        <f>X74*E74</f>
        <v>2100000</v>
      </c>
      <c r="Q74" s="178"/>
      <c r="R74" s="178">
        <f t="shared" si="7"/>
        <v>5208000</v>
      </c>
      <c r="S74" s="178">
        <v>2436</v>
      </c>
      <c r="T74" s="178">
        <v>444</v>
      </c>
      <c r="U74" s="178">
        <v>444</v>
      </c>
      <c r="V74" s="178">
        <v>660</v>
      </c>
      <c r="W74" s="178">
        <v>888</v>
      </c>
      <c r="X74" s="178">
        <v>700</v>
      </c>
      <c r="Y74" s="160">
        <v>30</v>
      </c>
    </row>
    <row r="75" s="2" customFormat="1" ht="21" customHeight="1" spans="1:25">
      <c r="A75" s="163" t="s">
        <v>156</v>
      </c>
      <c r="B75" s="169" t="s">
        <v>15</v>
      </c>
      <c r="C75" s="169"/>
      <c r="D75" s="169"/>
      <c r="E75" s="168">
        <f>SUM(E76:E77)</f>
        <v>1094</v>
      </c>
      <c r="F75" s="170"/>
      <c r="G75" s="167"/>
      <c r="H75" s="167"/>
      <c r="I75" s="167"/>
      <c r="J75" s="167"/>
      <c r="K75" s="167"/>
      <c r="L75" s="167"/>
      <c r="M75" s="167"/>
      <c r="N75" s="167">
        <f>SUM(N76:N77)</f>
        <v>121434</v>
      </c>
      <c r="O75" s="167">
        <f>SUM(O76:O77)</f>
        <v>3684512</v>
      </c>
      <c r="P75" s="167">
        <f>SUM(P76:P77)</f>
        <v>1203400</v>
      </c>
      <c r="Q75" s="167"/>
      <c r="R75" s="167">
        <f>SUM(R76:R77)</f>
        <v>2481112</v>
      </c>
      <c r="S75" s="167"/>
      <c r="T75" s="179"/>
      <c r="U75" s="167"/>
      <c r="V75" s="167"/>
      <c r="W75" s="167"/>
      <c r="X75" s="179"/>
      <c r="Y75" s="160"/>
    </row>
    <row r="76" s="2" customFormat="1" ht="21" customHeight="1" spans="1:25">
      <c r="A76" s="163"/>
      <c r="B76" s="167" t="s">
        <v>157</v>
      </c>
      <c r="C76" s="167" t="s">
        <v>104</v>
      </c>
      <c r="D76" s="167" t="s">
        <v>63</v>
      </c>
      <c r="E76" s="168">
        <v>567</v>
      </c>
      <c r="F76" s="166">
        <f>E76-G76-H76-I76</f>
        <v>511.5</v>
      </c>
      <c r="G76" s="167">
        <v>50</v>
      </c>
      <c r="H76" s="167">
        <v>5</v>
      </c>
      <c r="I76" s="167">
        <v>0.5</v>
      </c>
      <c r="J76" s="167" t="s">
        <v>71</v>
      </c>
      <c r="K76" s="78" t="s">
        <v>65</v>
      </c>
      <c r="L76" s="78" t="s">
        <v>66</v>
      </c>
      <c r="M76" s="78">
        <v>111</v>
      </c>
      <c r="N76" s="178">
        <f>E76*M76</f>
        <v>62937</v>
      </c>
      <c r="O76" s="178">
        <f t="shared" si="6"/>
        <v>1908522</v>
      </c>
      <c r="P76" s="178">
        <f>X76*E76</f>
        <v>623700</v>
      </c>
      <c r="Q76" s="178"/>
      <c r="R76" s="178">
        <f t="shared" si="7"/>
        <v>1284822</v>
      </c>
      <c r="S76" s="178">
        <v>3366</v>
      </c>
      <c r="T76" s="178">
        <v>708</v>
      </c>
      <c r="U76" s="178">
        <v>666</v>
      </c>
      <c r="V76" s="178">
        <v>660</v>
      </c>
      <c r="W76" s="178">
        <v>1332</v>
      </c>
      <c r="X76" s="178">
        <v>1100</v>
      </c>
      <c r="Y76" s="160">
        <v>30</v>
      </c>
    </row>
    <row r="77" s="2" customFormat="1" ht="21" customHeight="1" spans="1:25">
      <c r="A77" s="89"/>
      <c r="B77" s="167" t="s">
        <v>157</v>
      </c>
      <c r="C77" s="167" t="s">
        <v>158</v>
      </c>
      <c r="D77" s="167" t="s">
        <v>63</v>
      </c>
      <c r="E77" s="168">
        <v>527</v>
      </c>
      <c r="F77" s="166">
        <f>E77-G77-H77-I77</f>
        <v>471.5</v>
      </c>
      <c r="G77" s="167">
        <v>50</v>
      </c>
      <c r="H77" s="167">
        <v>5</v>
      </c>
      <c r="I77" s="167">
        <v>0.5</v>
      </c>
      <c r="J77" s="167" t="s">
        <v>71</v>
      </c>
      <c r="K77" s="78" t="s">
        <v>65</v>
      </c>
      <c r="L77" s="78" t="s">
        <v>66</v>
      </c>
      <c r="M77" s="78">
        <v>111</v>
      </c>
      <c r="N77" s="178">
        <f>E77*M77</f>
        <v>58497</v>
      </c>
      <c r="O77" s="178">
        <f t="shared" si="6"/>
        <v>1775990</v>
      </c>
      <c r="P77" s="178">
        <f>X77*E77</f>
        <v>579700</v>
      </c>
      <c r="Q77" s="178"/>
      <c r="R77" s="178">
        <f t="shared" si="7"/>
        <v>1196290</v>
      </c>
      <c r="S77" s="178">
        <v>3370</v>
      </c>
      <c r="T77" s="178">
        <v>712</v>
      </c>
      <c r="U77" s="178">
        <v>666</v>
      </c>
      <c r="V77" s="178">
        <v>660</v>
      </c>
      <c r="W77" s="178">
        <v>1332</v>
      </c>
      <c r="X77" s="178">
        <v>1100</v>
      </c>
      <c r="Y77" s="160">
        <v>30</v>
      </c>
    </row>
    <row r="78" s="2" customFormat="1" ht="21" customHeight="1" spans="1:25">
      <c r="A78" s="163" t="s">
        <v>159</v>
      </c>
      <c r="B78" s="169" t="s">
        <v>15</v>
      </c>
      <c r="C78" s="167"/>
      <c r="D78" s="167"/>
      <c r="E78" s="168">
        <f>E79</f>
        <v>300</v>
      </c>
      <c r="F78" s="170"/>
      <c r="G78" s="167"/>
      <c r="H78" s="167"/>
      <c r="I78" s="167"/>
      <c r="J78" s="167"/>
      <c r="K78" s="167"/>
      <c r="L78" s="167"/>
      <c r="M78" s="167"/>
      <c r="N78" s="167">
        <f>N79</f>
        <v>33300</v>
      </c>
      <c r="O78" s="167">
        <f>O79</f>
        <v>1014600</v>
      </c>
      <c r="P78" s="167">
        <f>P79</f>
        <v>300000</v>
      </c>
      <c r="Q78" s="167"/>
      <c r="R78" s="167">
        <f>R79</f>
        <v>714600</v>
      </c>
      <c r="S78" s="167"/>
      <c r="T78" s="179"/>
      <c r="U78" s="167"/>
      <c r="V78" s="167"/>
      <c r="W78" s="167"/>
      <c r="X78" s="179"/>
      <c r="Y78" s="160"/>
    </row>
    <row r="79" s="2" customFormat="1" ht="21" customHeight="1" spans="1:25">
      <c r="A79" s="89"/>
      <c r="B79" s="167" t="s">
        <v>160</v>
      </c>
      <c r="C79" s="167"/>
      <c r="D79" s="167" t="s">
        <v>63</v>
      </c>
      <c r="E79" s="168">
        <v>300</v>
      </c>
      <c r="F79" s="166">
        <f>E79-G79-H79-I79</f>
        <v>274.5</v>
      </c>
      <c r="G79" s="167">
        <v>20</v>
      </c>
      <c r="H79" s="167">
        <v>5</v>
      </c>
      <c r="I79" s="167">
        <v>0.5</v>
      </c>
      <c r="J79" s="167" t="s">
        <v>64</v>
      </c>
      <c r="K79" s="78" t="s">
        <v>65</v>
      </c>
      <c r="L79" s="78" t="s">
        <v>66</v>
      </c>
      <c r="M79" s="78">
        <v>111</v>
      </c>
      <c r="N79" s="178">
        <f>E79*M79</f>
        <v>33300</v>
      </c>
      <c r="O79" s="178">
        <f t="shared" si="6"/>
        <v>1014600</v>
      </c>
      <c r="P79" s="178">
        <f>X79*E79</f>
        <v>300000</v>
      </c>
      <c r="Q79" s="178"/>
      <c r="R79" s="178">
        <f t="shared" si="7"/>
        <v>714600</v>
      </c>
      <c r="S79" s="178">
        <v>3382</v>
      </c>
      <c r="T79" s="178">
        <v>724</v>
      </c>
      <c r="U79" s="178">
        <v>666</v>
      </c>
      <c r="V79" s="178">
        <v>660</v>
      </c>
      <c r="W79" s="178">
        <v>1332</v>
      </c>
      <c r="X79" s="178">
        <v>1000</v>
      </c>
      <c r="Y79" s="160">
        <v>30</v>
      </c>
    </row>
    <row r="80" s="2" customFormat="1" ht="21" customHeight="1" spans="1:25">
      <c r="A80" s="87" t="s">
        <v>161</v>
      </c>
      <c r="B80" s="169" t="s">
        <v>15</v>
      </c>
      <c r="C80" s="167"/>
      <c r="D80" s="167"/>
      <c r="E80" s="168">
        <f>SUM(E81:E82)</f>
        <v>504</v>
      </c>
      <c r="F80" s="166"/>
      <c r="G80" s="167"/>
      <c r="H80" s="167"/>
      <c r="I80" s="167"/>
      <c r="J80" s="167"/>
      <c r="K80" s="167"/>
      <c r="L80" s="167"/>
      <c r="M80" s="167"/>
      <c r="N80" s="167">
        <f>SUM(N81:N82)</f>
        <v>44696</v>
      </c>
      <c r="O80" s="167">
        <f>SUM(O81:O82)</f>
        <v>1382848</v>
      </c>
      <c r="P80" s="167">
        <f>SUM(P81:P82)</f>
        <v>412800</v>
      </c>
      <c r="Q80" s="167"/>
      <c r="R80" s="167">
        <f>SUM(R81:R82)</f>
        <v>970048</v>
      </c>
      <c r="S80" s="167"/>
      <c r="T80" s="179"/>
      <c r="U80" s="167"/>
      <c r="V80" s="167"/>
      <c r="W80" s="167"/>
      <c r="X80" s="179"/>
      <c r="Y80" s="160"/>
    </row>
    <row r="81" s="2" customFormat="1" ht="21" customHeight="1" spans="1:25">
      <c r="A81" s="163"/>
      <c r="B81" s="167" t="s">
        <v>162</v>
      </c>
      <c r="C81" s="167" t="s">
        <v>163</v>
      </c>
      <c r="D81" s="167" t="s">
        <v>63</v>
      </c>
      <c r="E81" s="168">
        <v>200</v>
      </c>
      <c r="F81" s="170">
        <f>E81</f>
        <v>200</v>
      </c>
      <c r="G81" s="167"/>
      <c r="H81" s="167"/>
      <c r="I81" s="167"/>
      <c r="J81" s="167" t="s">
        <v>64</v>
      </c>
      <c r="K81" s="78" t="s">
        <v>93</v>
      </c>
      <c r="L81" s="78"/>
      <c r="M81" s="78">
        <v>111</v>
      </c>
      <c r="N81" s="178">
        <f>E81*M81</f>
        <v>22200</v>
      </c>
      <c r="O81" s="178">
        <f t="shared" si="6"/>
        <v>664800</v>
      </c>
      <c r="P81" s="178">
        <f>X81*E81</f>
        <v>200000</v>
      </c>
      <c r="Q81" s="178"/>
      <c r="R81" s="178">
        <f t="shared" si="7"/>
        <v>464800</v>
      </c>
      <c r="S81" s="178">
        <v>3324</v>
      </c>
      <c r="T81" s="178">
        <v>666</v>
      </c>
      <c r="U81" s="178">
        <v>666</v>
      </c>
      <c r="V81" s="178">
        <v>660</v>
      </c>
      <c r="W81" s="178">
        <v>1332</v>
      </c>
      <c r="X81" s="178">
        <v>1000</v>
      </c>
      <c r="Y81" s="160">
        <v>30</v>
      </c>
    </row>
    <row r="82" s="2" customFormat="1" ht="21" customHeight="1" spans="1:25">
      <c r="A82" s="163"/>
      <c r="B82" s="87" t="s">
        <v>164</v>
      </c>
      <c r="C82" s="87" t="s">
        <v>130</v>
      </c>
      <c r="D82" s="87" t="s">
        <v>68</v>
      </c>
      <c r="E82" s="172">
        <v>304</v>
      </c>
      <c r="F82" s="180">
        <f>E82</f>
        <v>304</v>
      </c>
      <c r="G82" s="87"/>
      <c r="H82" s="87"/>
      <c r="I82" s="87"/>
      <c r="J82" s="167" t="s">
        <v>64</v>
      </c>
      <c r="K82" s="100" t="s">
        <v>65</v>
      </c>
      <c r="L82" s="100" t="s">
        <v>66</v>
      </c>
      <c r="M82" s="78">
        <v>74</v>
      </c>
      <c r="N82" s="178">
        <f>E82*M82</f>
        <v>22496</v>
      </c>
      <c r="O82" s="178">
        <f t="shared" si="6"/>
        <v>718048</v>
      </c>
      <c r="P82" s="178">
        <f>X82*E82</f>
        <v>212800</v>
      </c>
      <c r="Q82" s="178"/>
      <c r="R82" s="178">
        <f t="shared" si="7"/>
        <v>505248</v>
      </c>
      <c r="S82" s="178">
        <v>2362</v>
      </c>
      <c r="T82" s="178">
        <v>370</v>
      </c>
      <c r="U82" s="178">
        <v>444</v>
      </c>
      <c r="V82" s="178">
        <v>660</v>
      </c>
      <c r="W82" s="178">
        <v>888</v>
      </c>
      <c r="X82" s="178">
        <v>700</v>
      </c>
      <c r="Y82" s="160">
        <v>30</v>
      </c>
    </row>
    <row r="83" s="2" customFormat="1" ht="19.95" customHeight="1" spans="1:25">
      <c r="A83" s="78" t="s">
        <v>165</v>
      </c>
      <c r="B83" s="169" t="s">
        <v>15</v>
      </c>
      <c r="C83" s="167"/>
      <c r="D83" s="167"/>
      <c r="E83" s="168">
        <f>E84</f>
        <v>300</v>
      </c>
      <c r="F83" s="170"/>
      <c r="G83" s="167"/>
      <c r="H83" s="167"/>
      <c r="I83" s="167"/>
      <c r="J83" s="167"/>
      <c r="K83" s="167"/>
      <c r="L83" s="167"/>
      <c r="M83" s="167"/>
      <c r="N83" s="167">
        <f>N84</f>
        <v>33300</v>
      </c>
      <c r="O83" s="167">
        <f>O84</f>
        <v>1014600</v>
      </c>
      <c r="P83" s="167"/>
      <c r="Q83" s="167">
        <f>Q84</f>
        <v>330000</v>
      </c>
      <c r="R83" s="167">
        <f>R84</f>
        <v>684600</v>
      </c>
      <c r="S83" s="167"/>
      <c r="T83" s="179"/>
      <c r="U83" s="167"/>
      <c r="V83" s="167"/>
      <c r="W83" s="167"/>
      <c r="X83" s="179"/>
      <c r="Y83" s="160"/>
    </row>
    <row r="84" ht="19.95" customHeight="1" spans="1:25">
      <c r="A84" s="78"/>
      <c r="B84" s="164" t="s">
        <v>166</v>
      </c>
      <c r="C84" s="164"/>
      <c r="D84" s="167" t="s">
        <v>63</v>
      </c>
      <c r="E84" s="165">
        <v>300</v>
      </c>
      <c r="F84" s="166">
        <f>E84-G84-H84-I84</f>
        <v>274.5</v>
      </c>
      <c r="G84" s="167">
        <v>20</v>
      </c>
      <c r="H84" s="167">
        <v>5</v>
      </c>
      <c r="I84" s="167">
        <v>0.5</v>
      </c>
      <c r="J84" s="167" t="s">
        <v>71</v>
      </c>
      <c r="K84" s="78" t="s">
        <v>100</v>
      </c>
      <c r="L84" s="78" t="s">
        <v>66</v>
      </c>
      <c r="M84" s="78">
        <v>111</v>
      </c>
      <c r="N84" s="178">
        <f>E84*M84</f>
        <v>33300</v>
      </c>
      <c r="O84" s="178">
        <f t="shared" si="6"/>
        <v>1014600</v>
      </c>
      <c r="P84" s="178"/>
      <c r="Q84" s="178">
        <f>X84*E84</f>
        <v>330000</v>
      </c>
      <c r="R84" s="178">
        <f>O84-Q84</f>
        <v>684600</v>
      </c>
      <c r="S84" s="178">
        <v>3382</v>
      </c>
      <c r="T84" s="178">
        <v>724</v>
      </c>
      <c r="U84" s="178">
        <v>666</v>
      </c>
      <c r="V84" s="178">
        <v>660</v>
      </c>
      <c r="W84" s="178">
        <v>1332</v>
      </c>
      <c r="X84" s="178">
        <v>1100</v>
      </c>
      <c r="Y84" s="160">
        <v>30</v>
      </c>
    </row>
    <row r="85" ht="19.95" customHeight="1" spans="1:25">
      <c r="A85" s="78" t="s">
        <v>167</v>
      </c>
      <c r="B85" s="169" t="s">
        <v>15</v>
      </c>
      <c r="C85" s="164"/>
      <c r="D85" s="164"/>
      <c r="E85" s="168">
        <f>E86</f>
        <v>400</v>
      </c>
      <c r="F85" s="166"/>
      <c r="G85" s="167"/>
      <c r="H85" s="167"/>
      <c r="I85" s="167"/>
      <c r="K85" s="167"/>
      <c r="L85" s="167"/>
      <c r="M85" s="167"/>
      <c r="N85" s="167">
        <f>N86</f>
        <v>44400</v>
      </c>
      <c r="O85" s="167">
        <f>O86</f>
        <v>1353600</v>
      </c>
      <c r="P85" s="167"/>
      <c r="Q85" s="167">
        <f>Q86</f>
        <v>440000</v>
      </c>
      <c r="R85" s="167">
        <f>R86</f>
        <v>913600</v>
      </c>
      <c r="S85" s="167"/>
      <c r="T85" s="179"/>
      <c r="U85" s="167"/>
      <c r="V85" s="167"/>
      <c r="W85" s="167"/>
      <c r="X85" s="179"/>
      <c r="Y85" s="160"/>
    </row>
    <row r="86" ht="19.95" customHeight="1" spans="1:25">
      <c r="A86" s="78"/>
      <c r="B86" s="164" t="s">
        <v>168</v>
      </c>
      <c r="C86" s="164"/>
      <c r="D86" s="167" t="s">
        <v>63</v>
      </c>
      <c r="E86" s="165">
        <v>400</v>
      </c>
      <c r="F86" s="166">
        <f>E86-G86-H86-I86</f>
        <v>344.5</v>
      </c>
      <c r="G86" s="167">
        <v>50</v>
      </c>
      <c r="H86" s="167">
        <v>5</v>
      </c>
      <c r="I86" s="167">
        <v>0.5</v>
      </c>
      <c r="J86" s="167" t="s">
        <v>71</v>
      </c>
      <c r="K86" s="78" t="s">
        <v>100</v>
      </c>
      <c r="L86" s="78" t="s">
        <v>66</v>
      </c>
      <c r="M86" s="78">
        <v>111</v>
      </c>
      <c r="N86" s="178">
        <f>E86*M86</f>
        <v>44400</v>
      </c>
      <c r="O86" s="178">
        <f t="shared" si="6"/>
        <v>1353600</v>
      </c>
      <c r="P86" s="178"/>
      <c r="Q86" s="178">
        <f>X86*E86</f>
        <v>440000</v>
      </c>
      <c r="R86" s="178">
        <f>O86-Q86</f>
        <v>913600</v>
      </c>
      <c r="S86" s="178">
        <v>3384</v>
      </c>
      <c r="T86" s="178">
        <v>726</v>
      </c>
      <c r="U86" s="178">
        <v>666</v>
      </c>
      <c r="V86" s="178">
        <v>660</v>
      </c>
      <c r="W86" s="178">
        <v>1332</v>
      </c>
      <c r="X86" s="178">
        <v>1100</v>
      </c>
      <c r="Y86" s="160">
        <v>30</v>
      </c>
    </row>
    <row r="87" ht="105" customHeight="1" spans="1:25">
      <c r="A87" s="80" t="s">
        <v>169</v>
      </c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</row>
  </sheetData>
  <sortState ref="B76:X77">
    <sortCondition ref="D76:D77"/>
  </sortState>
  <mergeCells count="43">
    <mergeCell ref="A2:Y2"/>
    <mergeCell ref="P3:X3"/>
    <mergeCell ref="F4:I4"/>
    <mergeCell ref="S4:W4"/>
    <mergeCell ref="B6:D6"/>
    <mergeCell ref="A87:Y87"/>
    <mergeCell ref="A4:A5"/>
    <mergeCell ref="A7:A11"/>
    <mergeCell ref="A12:A24"/>
    <mergeCell ref="A25:A30"/>
    <mergeCell ref="A31:A34"/>
    <mergeCell ref="A35:A40"/>
    <mergeCell ref="A41:A43"/>
    <mergeCell ref="A44:A48"/>
    <mergeCell ref="A49:A50"/>
    <mergeCell ref="A51:A55"/>
    <mergeCell ref="A56:A57"/>
    <mergeCell ref="A58:A59"/>
    <mergeCell ref="A60:A61"/>
    <mergeCell ref="A62:A64"/>
    <mergeCell ref="A65:A67"/>
    <mergeCell ref="A68:A70"/>
    <mergeCell ref="A71:A74"/>
    <mergeCell ref="A75:A77"/>
    <mergeCell ref="A78:A79"/>
    <mergeCell ref="A80:A82"/>
    <mergeCell ref="A83:A84"/>
    <mergeCell ref="A85:A86"/>
    <mergeCell ref="B4:B5"/>
    <mergeCell ref="C4:C5"/>
    <mergeCell ref="D4:D5"/>
    <mergeCell ref="E4:E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Y4:Y5"/>
  </mergeCells>
  <pageMargins left="1.18055555555556" right="0.708333333333333" top="0.747916666666667" bottom="0.747916666666667" header="0.314583333333333" footer="0.314583333333333"/>
  <pageSetup paperSize="8" scale="8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19"/>
  <sheetViews>
    <sheetView tabSelected="1" workbookViewId="0">
      <selection activeCell="D6" sqref="D6"/>
    </sheetView>
  </sheetViews>
  <sheetFormatPr defaultColWidth="9" defaultRowHeight="14.25"/>
  <cols>
    <col min="1" max="1" width="9.5" style="151" customWidth="1"/>
    <col min="2" max="2" width="13.25" style="151" customWidth="1"/>
    <col min="3" max="3" width="9" style="151" customWidth="1"/>
    <col min="4" max="5" width="10.1083333333333" style="151" customWidth="1"/>
    <col min="6" max="6" width="11.375" style="151" customWidth="1"/>
    <col min="7" max="7" width="10.1083333333333" style="151" customWidth="1"/>
    <col min="8" max="8" width="8.25" style="151" customWidth="1"/>
    <col min="9" max="9" width="10.1083333333333" style="151" customWidth="1"/>
    <col min="10" max="10" width="8" style="151" customWidth="1"/>
    <col min="11" max="12" width="10.1083333333333" style="151" customWidth="1"/>
    <col min="13" max="13" width="8.25" style="151" customWidth="1"/>
    <col min="14" max="15" width="10.1083333333333" style="151" customWidth="1"/>
    <col min="16" max="17" width="9.625" style="151" customWidth="1"/>
    <col min="18" max="18" width="11.5" style="151" customWidth="1"/>
    <col min="19" max="16384" width="9" style="151"/>
  </cols>
  <sheetData>
    <row r="1" ht="19" customHeight="1" spans="1:2">
      <c r="A1" s="152" t="s">
        <v>170</v>
      </c>
      <c r="B1" s="152"/>
    </row>
    <row r="2" ht="22.5" customHeight="1" spans="1:18">
      <c r="A2" s="153" t="s">
        <v>171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ht="15.75" customHeight="1"/>
    <row r="4" ht="22" customHeight="1" spans="1:18">
      <c r="A4" s="41" t="s">
        <v>172</v>
      </c>
      <c r="B4" s="41" t="s">
        <v>173</v>
      </c>
      <c r="C4" s="41" t="s">
        <v>174</v>
      </c>
      <c r="D4" s="43" t="s">
        <v>175</v>
      </c>
      <c r="E4" s="43"/>
      <c r="F4" s="43"/>
      <c r="G4" s="41" t="s">
        <v>176</v>
      </c>
      <c r="H4" s="41"/>
      <c r="I4" s="41"/>
      <c r="J4" s="41" t="s">
        <v>177</v>
      </c>
      <c r="K4" s="41"/>
      <c r="L4" s="41"/>
      <c r="M4" s="41" t="s">
        <v>178</v>
      </c>
      <c r="N4" s="41"/>
      <c r="O4" s="41"/>
      <c r="P4" s="43" t="s">
        <v>68</v>
      </c>
      <c r="Q4" s="43"/>
      <c r="R4" s="43"/>
    </row>
    <row r="5" ht="33" customHeight="1" spans="1:18">
      <c r="A5" s="41"/>
      <c r="B5" s="41"/>
      <c r="C5" s="41"/>
      <c r="D5" s="41" t="s">
        <v>179</v>
      </c>
      <c r="E5" s="41" t="s">
        <v>180</v>
      </c>
      <c r="F5" s="41" t="s">
        <v>181</v>
      </c>
      <c r="G5" s="41" t="s">
        <v>179</v>
      </c>
      <c r="H5" s="41" t="s">
        <v>182</v>
      </c>
      <c r="I5" s="41" t="s">
        <v>181</v>
      </c>
      <c r="J5" s="41" t="s">
        <v>183</v>
      </c>
      <c r="K5" s="41" t="s">
        <v>180</v>
      </c>
      <c r="L5" s="41" t="s">
        <v>181</v>
      </c>
      <c r="M5" s="41" t="s">
        <v>183</v>
      </c>
      <c r="N5" s="41" t="s">
        <v>180</v>
      </c>
      <c r="O5" s="41" t="s">
        <v>181</v>
      </c>
      <c r="P5" s="41" t="s">
        <v>183</v>
      </c>
      <c r="Q5" s="41" t="s">
        <v>182</v>
      </c>
      <c r="R5" s="41" t="s">
        <v>181</v>
      </c>
    </row>
    <row r="6" s="151" customFormat="1" ht="21" customHeight="1" spans="1:18">
      <c r="A6" s="43" t="s">
        <v>12</v>
      </c>
      <c r="B6" s="43" t="s">
        <v>184</v>
      </c>
      <c r="C6" s="43">
        <v>32486</v>
      </c>
      <c r="D6" s="43">
        <f>G6+J6+M6+P6</f>
        <v>32486</v>
      </c>
      <c r="E6" s="43">
        <f t="shared" ref="D6:F6" si="0">H6+K6+N6+Q6</f>
        <v>2403964</v>
      </c>
      <c r="F6" s="43">
        <f t="shared" si="0"/>
        <v>20493042</v>
      </c>
      <c r="G6" s="43">
        <f t="shared" ref="G6:R6" si="1">G7+G40+G57+G74+G90+G103+G131+G149+G161+G172+G182+G204+G215+G228+G242+G260+G283+G295+G308</f>
        <v>712</v>
      </c>
      <c r="H6" s="43">
        <f t="shared" si="1"/>
        <v>52688</v>
      </c>
      <c r="I6" s="43">
        <f t="shared" si="1"/>
        <v>632256</v>
      </c>
      <c r="J6" s="43">
        <f t="shared" si="1"/>
        <v>11170</v>
      </c>
      <c r="K6" s="43">
        <f t="shared" si="1"/>
        <v>826580</v>
      </c>
      <c r="L6" s="43">
        <f t="shared" si="1"/>
        <v>7439220</v>
      </c>
      <c r="M6" s="43">
        <f t="shared" si="1"/>
        <v>3306</v>
      </c>
      <c r="N6" s="43">
        <f t="shared" si="1"/>
        <v>244644</v>
      </c>
      <c r="O6" s="43">
        <f t="shared" si="1"/>
        <v>2181150</v>
      </c>
      <c r="P6" s="43">
        <f t="shared" si="1"/>
        <v>17298</v>
      </c>
      <c r="Q6" s="43">
        <f t="shared" si="1"/>
        <v>1280052</v>
      </c>
      <c r="R6" s="43">
        <f t="shared" si="1"/>
        <v>10240416</v>
      </c>
    </row>
    <row r="7" s="151" customFormat="1" ht="20" customHeight="1" spans="1:18">
      <c r="A7" s="41" t="s">
        <v>185</v>
      </c>
      <c r="B7" s="43" t="s">
        <v>15</v>
      </c>
      <c r="C7" s="41">
        <v>2870</v>
      </c>
      <c r="D7" s="43">
        <f t="shared" ref="D7:F7" si="2">G7+J7+M7+P7</f>
        <v>2870</v>
      </c>
      <c r="E7" s="43">
        <f t="shared" si="2"/>
        <v>212380</v>
      </c>
      <c r="F7" s="43">
        <f t="shared" si="2"/>
        <v>2016426</v>
      </c>
      <c r="G7" s="43">
        <f t="shared" ref="G7:O7" si="3">SUM(G8:G39)</f>
        <v>566</v>
      </c>
      <c r="H7" s="43">
        <f t="shared" si="3"/>
        <v>41884</v>
      </c>
      <c r="I7" s="43">
        <f t="shared" si="3"/>
        <v>502608</v>
      </c>
      <c r="J7" s="43">
        <f t="shared" si="3"/>
        <v>1365</v>
      </c>
      <c r="K7" s="43">
        <f t="shared" si="3"/>
        <v>101010</v>
      </c>
      <c r="L7" s="43">
        <f t="shared" si="3"/>
        <v>909090</v>
      </c>
      <c r="M7" s="43">
        <f t="shared" si="3"/>
        <v>939</v>
      </c>
      <c r="N7" s="43">
        <f t="shared" si="3"/>
        <v>69486</v>
      </c>
      <c r="O7" s="43">
        <f t="shared" si="3"/>
        <v>604728</v>
      </c>
      <c r="P7" s="43"/>
      <c r="Q7" s="43"/>
      <c r="R7" s="43"/>
    </row>
    <row r="8" ht="20" customHeight="1" spans="1:18">
      <c r="A8" s="43"/>
      <c r="B8" s="43" t="s">
        <v>186</v>
      </c>
      <c r="C8" s="43">
        <v>93</v>
      </c>
      <c r="D8" s="43">
        <f t="shared" ref="D8:F8" si="4">G8+J8+M8+P8</f>
        <v>93</v>
      </c>
      <c r="E8" s="43">
        <f t="shared" si="4"/>
        <v>6882</v>
      </c>
      <c r="F8" s="43">
        <f t="shared" si="4"/>
        <v>41292</v>
      </c>
      <c r="G8" s="43"/>
      <c r="H8" s="43"/>
      <c r="I8" s="43"/>
      <c r="J8" s="43"/>
      <c r="K8" s="43"/>
      <c r="L8" s="43"/>
      <c r="M8" s="43">
        <v>93</v>
      </c>
      <c r="N8" s="43">
        <f>M8*74</f>
        <v>6882</v>
      </c>
      <c r="O8" s="43">
        <f>N8*6</f>
        <v>41292</v>
      </c>
      <c r="P8" s="43"/>
      <c r="Q8" s="43"/>
      <c r="R8" s="43"/>
    </row>
    <row r="9" ht="20" customHeight="1" spans="1:18">
      <c r="A9" s="43"/>
      <c r="B9" s="43" t="s">
        <v>78</v>
      </c>
      <c r="C9" s="43">
        <v>141</v>
      </c>
      <c r="D9" s="43">
        <f t="shared" ref="D9:F9" si="5">G9+J9+M9+P9</f>
        <v>141</v>
      </c>
      <c r="E9" s="43">
        <f t="shared" si="5"/>
        <v>10434</v>
      </c>
      <c r="F9" s="43">
        <f t="shared" si="5"/>
        <v>125208</v>
      </c>
      <c r="G9" s="43">
        <v>141</v>
      </c>
      <c r="H9" s="43">
        <f t="shared" ref="H9:H13" si="6">G9*74</f>
        <v>10434</v>
      </c>
      <c r="I9" s="43">
        <f t="shared" ref="I9:I13" si="7">H9*12</f>
        <v>125208</v>
      </c>
      <c r="J9" s="43"/>
      <c r="K9" s="43"/>
      <c r="L9" s="43"/>
      <c r="M9" s="43"/>
      <c r="N9" s="43"/>
      <c r="O9" s="43"/>
      <c r="P9" s="43"/>
      <c r="Q9" s="43"/>
      <c r="R9" s="43"/>
    </row>
    <row r="10" ht="20" customHeight="1" spans="1:18">
      <c r="A10" s="43"/>
      <c r="B10" s="43" t="s">
        <v>109</v>
      </c>
      <c r="C10" s="43">
        <v>81</v>
      </c>
      <c r="D10" s="43">
        <f t="shared" ref="D10:F10" si="8">G10+J10+M10+P10</f>
        <v>81</v>
      </c>
      <c r="E10" s="43">
        <f t="shared" si="8"/>
        <v>5994</v>
      </c>
      <c r="F10" s="43">
        <f t="shared" si="8"/>
        <v>53946</v>
      </c>
      <c r="G10" s="43"/>
      <c r="H10" s="43"/>
      <c r="I10" s="43"/>
      <c r="J10" s="43">
        <v>81</v>
      </c>
      <c r="K10" s="43">
        <f t="shared" ref="K10:K19" si="9">J10*74</f>
        <v>5994</v>
      </c>
      <c r="L10" s="43">
        <f t="shared" ref="L10:L19" si="10">K10*9</f>
        <v>53946</v>
      </c>
      <c r="M10" s="43"/>
      <c r="N10" s="43"/>
      <c r="O10" s="43"/>
      <c r="P10" s="43"/>
      <c r="Q10" s="43"/>
      <c r="R10" s="43"/>
    </row>
    <row r="11" ht="20" customHeight="1" spans="1:18">
      <c r="A11" s="43"/>
      <c r="B11" s="43" t="s">
        <v>187</v>
      </c>
      <c r="C11" s="43">
        <v>153</v>
      </c>
      <c r="D11" s="43">
        <f t="shared" ref="D11:F11" si="11">G11+J11+M11+P11</f>
        <v>153</v>
      </c>
      <c r="E11" s="43">
        <f t="shared" si="11"/>
        <v>11322</v>
      </c>
      <c r="F11" s="43">
        <f t="shared" si="11"/>
        <v>101898</v>
      </c>
      <c r="G11" s="43"/>
      <c r="H11" s="43"/>
      <c r="I11" s="43"/>
      <c r="J11" s="43">
        <v>153</v>
      </c>
      <c r="K11" s="43">
        <f t="shared" si="9"/>
        <v>11322</v>
      </c>
      <c r="L11" s="43">
        <f t="shared" si="10"/>
        <v>101898</v>
      </c>
      <c r="M11" s="43"/>
      <c r="N11" s="43"/>
      <c r="O11" s="43"/>
      <c r="P11" s="43"/>
      <c r="Q11" s="43"/>
      <c r="R11" s="43"/>
    </row>
    <row r="12" ht="20" customHeight="1" spans="1:18">
      <c r="A12" s="43"/>
      <c r="B12" s="43" t="s">
        <v>77</v>
      </c>
      <c r="C12" s="43">
        <v>55</v>
      </c>
      <c r="D12" s="43">
        <f t="shared" ref="D12:F12" si="12">G12+J12+M12+P12</f>
        <v>55</v>
      </c>
      <c r="E12" s="43">
        <f t="shared" si="12"/>
        <v>4070</v>
      </c>
      <c r="F12" s="43">
        <f t="shared" si="12"/>
        <v>48840</v>
      </c>
      <c r="G12" s="43">
        <v>55</v>
      </c>
      <c r="H12" s="43">
        <f t="shared" si="6"/>
        <v>4070</v>
      </c>
      <c r="I12" s="43">
        <f t="shared" si="7"/>
        <v>48840</v>
      </c>
      <c r="J12" s="43"/>
      <c r="K12" s="43"/>
      <c r="L12" s="43"/>
      <c r="M12" s="43"/>
      <c r="N12" s="43"/>
      <c r="O12" s="43"/>
      <c r="P12" s="43"/>
      <c r="Q12" s="43"/>
      <c r="R12" s="43"/>
    </row>
    <row r="13" ht="20" customHeight="1" spans="1:18">
      <c r="A13" s="43"/>
      <c r="B13" s="43" t="s">
        <v>188</v>
      </c>
      <c r="C13" s="43">
        <v>144</v>
      </c>
      <c r="D13" s="43">
        <f t="shared" ref="D13:F13" si="13">G13+J13+M13+P13</f>
        <v>144</v>
      </c>
      <c r="E13" s="43">
        <f t="shared" si="13"/>
        <v>10656</v>
      </c>
      <c r="F13" s="43">
        <f t="shared" si="13"/>
        <v>127872</v>
      </c>
      <c r="G13" s="43">
        <v>144</v>
      </c>
      <c r="H13" s="43">
        <f t="shared" si="6"/>
        <v>10656</v>
      </c>
      <c r="I13" s="43">
        <f t="shared" si="7"/>
        <v>127872</v>
      </c>
      <c r="J13" s="43"/>
      <c r="K13" s="43"/>
      <c r="L13" s="43"/>
      <c r="M13" s="43"/>
      <c r="N13" s="43"/>
      <c r="O13" s="43"/>
      <c r="P13" s="43"/>
      <c r="Q13" s="43"/>
      <c r="R13" s="43"/>
    </row>
    <row r="14" ht="20" customHeight="1" spans="1:18">
      <c r="A14" s="43"/>
      <c r="B14" s="43" t="s">
        <v>189</v>
      </c>
      <c r="C14" s="43">
        <v>132</v>
      </c>
      <c r="D14" s="43">
        <f t="shared" ref="D14:F14" si="14">G14+J14+M14+P14</f>
        <v>132</v>
      </c>
      <c r="E14" s="43">
        <f t="shared" si="14"/>
        <v>9768</v>
      </c>
      <c r="F14" s="43">
        <f t="shared" si="14"/>
        <v>87912</v>
      </c>
      <c r="G14" s="43"/>
      <c r="H14" s="43"/>
      <c r="I14" s="43"/>
      <c r="J14" s="43">
        <v>132</v>
      </c>
      <c r="K14" s="43">
        <f t="shared" si="9"/>
        <v>9768</v>
      </c>
      <c r="L14" s="43">
        <f t="shared" si="10"/>
        <v>87912</v>
      </c>
      <c r="M14" s="43"/>
      <c r="N14" s="43"/>
      <c r="O14" s="43"/>
      <c r="P14" s="43"/>
      <c r="Q14" s="43"/>
      <c r="R14" s="43"/>
    </row>
    <row r="15" ht="20" customHeight="1" spans="1:18">
      <c r="A15" s="43"/>
      <c r="B15" s="43" t="s">
        <v>190</v>
      </c>
      <c r="C15" s="43">
        <v>28</v>
      </c>
      <c r="D15" s="43">
        <f t="shared" ref="D15:F15" si="15">G15+J15+M15+P15</f>
        <v>28</v>
      </c>
      <c r="E15" s="43">
        <f t="shared" si="15"/>
        <v>2072</v>
      </c>
      <c r="F15" s="43">
        <f t="shared" si="15"/>
        <v>18648</v>
      </c>
      <c r="G15" s="43"/>
      <c r="H15" s="43"/>
      <c r="I15" s="43"/>
      <c r="J15" s="43">
        <v>28</v>
      </c>
      <c r="K15" s="43">
        <f t="shared" si="9"/>
        <v>2072</v>
      </c>
      <c r="L15" s="43">
        <f t="shared" si="10"/>
        <v>18648</v>
      </c>
      <c r="M15" s="43"/>
      <c r="N15" s="43"/>
      <c r="O15" s="43"/>
      <c r="P15" s="43"/>
      <c r="Q15" s="43"/>
      <c r="R15" s="43"/>
    </row>
    <row r="16" ht="20" customHeight="1" spans="1:18">
      <c r="A16" s="43"/>
      <c r="B16" s="43" t="s">
        <v>191</v>
      </c>
      <c r="C16" s="43">
        <v>79</v>
      </c>
      <c r="D16" s="43">
        <f t="shared" ref="D16:F16" si="16">G16+J16+M16+P16</f>
        <v>79</v>
      </c>
      <c r="E16" s="43">
        <f t="shared" si="16"/>
        <v>5846</v>
      </c>
      <c r="F16" s="43">
        <f t="shared" si="16"/>
        <v>52614</v>
      </c>
      <c r="G16" s="43"/>
      <c r="H16" s="43"/>
      <c r="I16" s="43"/>
      <c r="J16" s="43">
        <v>79</v>
      </c>
      <c r="K16" s="43">
        <f t="shared" si="9"/>
        <v>5846</v>
      </c>
      <c r="L16" s="43">
        <f t="shared" si="10"/>
        <v>52614</v>
      </c>
      <c r="M16" s="43"/>
      <c r="N16" s="43"/>
      <c r="O16" s="43"/>
      <c r="P16" s="43"/>
      <c r="Q16" s="43"/>
      <c r="R16" s="43"/>
    </row>
    <row r="17" ht="20" customHeight="1" spans="1:18">
      <c r="A17" s="43"/>
      <c r="B17" s="43" t="s">
        <v>192</v>
      </c>
      <c r="C17" s="43">
        <v>71</v>
      </c>
      <c r="D17" s="43">
        <f t="shared" ref="D17:F17" si="17">G17+J17+M17+P17</f>
        <v>71</v>
      </c>
      <c r="E17" s="43">
        <f t="shared" si="17"/>
        <v>5254</v>
      </c>
      <c r="F17" s="43">
        <f t="shared" si="17"/>
        <v>47286</v>
      </c>
      <c r="G17" s="43"/>
      <c r="H17" s="43"/>
      <c r="I17" s="43"/>
      <c r="J17" s="43">
        <v>71</v>
      </c>
      <c r="K17" s="43">
        <f t="shared" si="9"/>
        <v>5254</v>
      </c>
      <c r="L17" s="43">
        <f t="shared" si="10"/>
        <v>47286</v>
      </c>
      <c r="M17" s="43"/>
      <c r="N17" s="43"/>
      <c r="O17" s="43"/>
      <c r="P17" s="43"/>
      <c r="Q17" s="43"/>
      <c r="R17" s="43"/>
    </row>
    <row r="18" ht="20" customHeight="1" spans="1:18">
      <c r="A18" s="43"/>
      <c r="B18" s="43" t="s">
        <v>193</v>
      </c>
      <c r="C18" s="43">
        <v>52</v>
      </c>
      <c r="D18" s="43">
        <f t="shared" ref="D18:F18" si="18">G18+J18+M18+P18</f>
        <v>52</v>
      </c>
      <c r="E18" s="43">
        <f t="shared" si="18"/>
        <v>3848</v>
      </c>
      <c r="F18" s="43">
        <f t="shared" si="18"/>
        <v>34632</v>
      </c>
      <c r="G18" s="43"/>
      <c r="H18" s="43"/>
      <c r="I18" s="43"/>
      <c r="J18" s="43">
        <v>52</v>
      </c>
      <c r="K18" s="43">
        <f t="shared" si="9"/>
        <v>3848</v>
      </c>
      <c r="L18" s="43">
        <f t="shared" si="10"/>
        <v>34632</v>
      </c>
      <c r="M18" s="43"/>
      <c r="N18" s="43"/>
      <c r="O18" s="43"/>
      <c r="P18" s="43"/>
      <c r="Q18" s="43"/>
      <c r="R18" s="43"/>
    </row>
    <row r="19" ht="20" customHeight="1" spans="1:18">
      <c r="A19" s="43"/>
      <c r="B19" s="43" t="s">
        <v>194</v>
      </c>
      <c r="C19" s="43">
        <v>90</v>
      </c>
      <c r="D19" s="43">
        <f t="shared" ref="D19:F19" si="19">G19+J19+M19+P19</f>
        <v>90</v>
      </c>
      <c r="E19" s="43">
        <f t="shared" si="19"/>
        <v>6660</v>
      </c>
      <c r="F19" s="43">
        <f t="shared" si="19"/>
        <v>59940</v>
      </c>
      <c r="G19" s="43"/>
      <c r="H19" s="43"/>
      <c r="I19" s="43"/>
      <c r="J19" s="43">
        <v>90</v>
      </c>
      <c r="K19" s="43">
        <f t="shared" si="9"/>
        <v>6660</v>
      </c>
      <c r="L19" s="43">
        <f t="shared" si="10"/>
        <v>59940</v>
      </c>
      <c r="M19" s="43"/>
      <c r="N19" s="43"/>
      <c r="O19" s="43"/>
      <c r="P19" s="43"/>
      <c r="Q19" s="43"/>
      <c r="R19" s="43"/>
    </row>
    <row r="20" ht="20" customHeight="1" spans="1:18">
      <c r="A20" s="43"/>
      <c r="B20" s="43" t="s">
        <v>195</v>
      </c>
      <c r="C20" s="43">
        <v>71</v>
      </c>
      <c r="D20" s="43">
        <f t="shared" ref="D20:F20" si="20">G20+J20+M20+P20</f>
        <v>71</v>
      </c>
      <c r="E20" s="43">
        <f t="shared" si="20"/>
        <v>5254</v>
      </c>
      <c r="F20" s="43">
        <f t="shared" si="20"/>
        <v>47286</v>
      </c>
      <c r="G20" s="43"/>
      <c r="H20" s="43"/>
      <c r="I20" s="43"/>
      <c r="J20" s="43"/>
      <c r="K20" s="43"/>
      <c r="L20" s="43"/>
      <c r="M20" s="43">
        <v>71</v>
      </c>
      <c r="N20" s="43">
        <f>M20*74</f>
        <v>5254</v>
      </c>
      <c r="O20" s="43">
        <f>N20*9</f>
        <v>47286</v>
      </c>
      <c r="P20" s="43"/>
      <c r="Q20" s="43"/>
      <c r="R20" s="43"/>
    </row>
    <row r="21" ht="20" customHeight="1" spans="1:18">
      <c r="A21" s="43"/>
      <c r="B21" s="43" t="s">
        <v>196</v>
      </c>
      <c r="C21" s="43">
        <v>110</v>
      </c>
      <c r="D21" s="43">
        <f t="shared" ref="D21:F21" si="21">G21+J21+M21+P21</f>
        <v>110</v>
      </c>
      <c r="E21" s="43">
        <f t="shared" si="21"/>
        <v>8140</v>
      </c>
      <c r="F21" s="43">
        <f t="shared" si="21"/>
        <v>73260</v>
      </c>
      <c r="G21" s="43"/>
      <c r="H21" s="43"/>
      <c r="I21" s="43"/>
      <c r="J21" s="43"/>
      <c r="K21" s="43"/>
      <c r="L21" s="43"/>
      <c r="M21" s="43">
        <v>110</v>
      </c>
      <c r="N21" s="43">
        <f>M21*74</f>
        <v>8140</v>
      </c>
      <c r="O21" s="43">
        <f>N21*9</f>
        <v>73260</v>
      </c>
      <c r="P21" s="43"/>
      <c r="Q21" s="43"/>
      <c r="R21" s="43"/>
    </row>
    <row r="22" ht="20" customHeight="1" spans="1:18">
      <c r="A22" s="43"/>
      <c r="B22" s="43" t="s">
        <v>197</v>
      </c>
      <c r="C22" s="43">
        <v>157</v>
      </c>
      <c r="D22" s="43">
        <f t="shared" ref="D22:F22" si="22">G22+J22+M22+P22</f>
        <v>157</v>
      </c>
      <c r="E22" s="43">
        <f t="shared" si="22"/>
        <v>11618</v>
      </c>
      <c r="F22" s="43">
        <f t="shared" si="22"/>
        <v>104562</v>
      </c>
      <c r="G22" s="43"/>
      <c r="H22" s="43"/>
      <c r="I22" s="43"/>
      <c r="J22" s="43">
        <v>157</v>
      </c>
      <c r="K22" s="43">
        <f t="shared" ref="K22:K24" si="23">J22*74</f>
        <v>11618</v>
      </c>
      <c r="L22" s="43">
        <f t="shared" ref="L22:L24" si="24">K22*9</f>
        <v>104562</v>
      </c>
      <c r="M22" s="43"/>
      <c r="N22" s="43"/>
      <c r="O22" s="43"/>
      <c r="P22" s="43"/>
      <c r="Q22" s="43"/>
      <c r="R22" s="43"/>
    </row>
    <row r="23" ht="20" customHeight="1" spans="1:18">
      <c r="A23" s="43"/>
      <c r="B23" s="43" t="s">
        <v>198</v>
      </c>
      <c r="C23" s="43">
        <v>48</v>
      </c>
      <c r="D23" s="43">
        <f t="shared" ref="D23:F23" si="25">G23+J23+M23+P23</f>
        <v>48</v>
      </c>
      <c r="E23" s="43">
        <f t="shared" si="25"/>
        <v>3552</v>
      </c>
      <c r="F23" s="43">
        <f t="shared" si="25"/>
        <v>31968</v>
      </c>
      <c r="G23" s="43"/>
      <c r="H23" s="43"/>
      <c r="I23" s="43"/>
      <c r="J23" s="43">
        <v>48</v>
      </c>
      <c r="K23" s="43">
        <f t="shared" si="23"/>
        <v>3552</v>
      </c>
      <c r="L23" s="43">
        <f t="shared" si="24"/>
        <v>31968</v>
      </c>
      <c r="M23" s="43"/>
      <c r="N23" s="43"/>
      <c r="O23" s="43"/>
      <c r="P23" s="43"/>
      <c r="Q23" s="43"/>
      <c r="R23" s="43"/>
    </row>
    <row r="24" ht="20" customHeight="1" spans="1:18">
      <c r="A24" s="43"/>
      <c r="B24" s="43" t="s">
        <v>82</v>
      </c>
      <c r="C24" s="43">
        <v>73</v>
      </c>
      <c r="D24" s="43">
        <f t="shared" ref="D24:F24" si="26">G24+J24+M24+P24</f>
        <v>73</v>
      </c>
      <c r="E24" s="43">
        <f t="shared" si="26"/>
        <v>5402</v>
      </c>
      <c r="F24" s="43">
        <f t="shared" si="26"/>
        <v>48618</v>
      </c>
      <c r="G24" s="43"/>
      <c r="H24" s="43"/>
      <c r="I24" s="43"/>
      <c r="J24" s="43">
        <v>73</v>
      </c>
      <c r="K24" s="43">
        <f t="shared" si="23"/>
        <v>5402</v>
      </c>
      <c r="L24" s="43">
        <f t="shared" si="24"/>
        <v>48618</v>
      </c>
      <c r="M24" s="43"/>
      <c r="N24" s="43"/>
      <c r="O24" s="43"/>
      <c r="P24" s="43"/>
      <c r="Q24" s="43"/>
      <c r="R24" s="43"/>
    </row>
    <row r="25" ht="20" customHeight="1" spans="1:18">
      <c r="A25" s="43"/>
      <c r="B25" s="43" t="s">
        <v>73</v>
      </c>
      <c r="C25" s="43">
        <v>78</v>
      </c>
      <c r="D25" s="43">
        <f t="shared" ref="D25:F25" si="27">G25+J25+M25+P25</f>
        <v>78</v>
      </c>
      <c r="E25" s="43">
        <f t="shared" si="27"/>
        <v>5772</v>
      </c>
      <c r="F25" s="43">
        <f t="shared" si="27"/>
        <v>69264</v>
      </c>
      <c r="G25" s="43">
        <v>78</v>
      </c>
      <c r="H25" s="43">
        <f>G25*74</f>
        <v>5772</v>
      </c>
      <c r="I25" s="43">
        <f>H25*12</f>
        <v>69264</v>
      </c>
      <c r="J25" s="43"/>
      <c r="K25" s="43"/>
      <c r="L25" s="43"/>
      <c r="M25" s="43"/>
      <c r="N25" s="43"/>
      <c r="O25" s="43"/>
      <c r="P25" s="43"/>
      <c r="Q25" s="43"/>
      <c r="R25" s="43"/>
    </row>
    <row r="26" ht="20" customHeight="1" spans="1:18">
      <c r="A26" s="43"/>
      <c r="B26" s="43" t="s">
        <v>80</v>
      </c>
      <c r="C26" s="43">
        <v>18</v>
      </c>
      <c r="D26" s="43">
        <f t="shared" ref="D26:F26" si="28">G26+J26+M26+P26</f>
        <v>18</v>
      </c>
      <c r="E26" s="43">
        <f t="shared" si="28"/>
        <v>1332</v>
      </c>
      <c r="F26" s="43">
        <f t="shared" si="28"/>
        <v>11988</v>
      </c>
      <c r="G26" s="43"/>
      <c r="H26" s="43"/>
      <c r="I26" s="43"/>
      <c r="J26" s="43">
        <v>18</v>
      </c>
      <c r="K26" s="43">
        <f t="shared" ref="K26:K32" si="29">J26*74</f>
        <v>1332</v>
      </c>
      <c r="L26" s="43">
        <f t="shared" ref="L26:L32" si="30">K26*9</f>
        <v>11988</v>
      </c>
      <c r="M26" s="43"/>
      <c r="N26" s="43"/>
      <c r="O26" s="43"/>
      <c r="P26" s="43"/>
      <c r="Q26" s="43"/>
      <c r="R26" s="43"/>
    </row>
    <row r="27" ht="20" customHeight="1" spans="1:18">
      <c r="A27" s="43"/>
      <c r="B27" s="43" t="s">
        <v>199</v>
      </c>
      <c r="C27" s="43">
        <v>221</v>
      </c>
      <c r="D27" s="43">
        <f t="shared" ref="D27:F27" si="31">G27+J27+M27+P27</f>
        <v>221</v>
      </c>
      <c r="E27" s="43">
        <f t="shared" si="31"/>
        <v>16354</v>
      </c>
      <c r="F27" s="43">
        <f t="shared" si="31"/>
        <v>147186</v>
      </c>
      <c r="G27" s="43"/>
      <c r="H27" s="43"/>
      <c r="I27" s="43"/>
      <c r="J27" s="43"/>
      <c r="K27" s="43"/>
      <c r="L27" s="43"/>
      <c r="M27" s="43">
        <v>221</v>
      </c>
      <c r="N27" s="43">
        <f>M27*74</f>
        <v>16354</v>
      </c>
      <c r="O27" s="43">
        <f>N27*9</f>
        <v>147186</v>
      </c>
      <c r="P27" s="43"/>
      <c r="Q27" s="43"/>
      <c r="R27" s="43"/>
    </row>
    <row r="28" ht="20" customHeight="1" spans="1:18">
      <c r="A28" s="43"/>
      <c r="B28" s="43" t="s">
        <v>200</v>
      </c>
      <c r="C28" s="43">
        <v>74</v>
      </c>
      <c r="D28" s="43">
        <f t="shared" ref="D28:F28" si="32">G28+J28+M28+P28</f>
        <v>74</v>
      </c>
      <c r="E28" s="43">
        <f t="shared" si="32"/>
        <v>5476</v>
      </c>
      <c r="F28" s="43">
        <f t="shared" si="32"/>
        <v>49284</v>
      </c>
      <c r="G28" s="43"/>
      <c r="H28" s="43"/>
      <c r="I28" s="43"/>
      <c r="J28" s="43">
        <v>74</v>
      </c>
      <c r="K28" s="43">
        <f t="shared" si="29"/>
        <v>5476</v>
      </c>
      <c r="L28" s="43">
        <f t="shared" si="30"/>
        <v>49284</v>
      </c>
      <c r="M28" s="43"/>
      <c r="N28" s="43"/>
      <c r="O28" s="43"/>
      <c r="P28" s="43"/>
      <c r="Q28" s="43"/>
      <c r="R28" s="43"/>
    </row>
    <row r="29" ht="20" customHeight="1" spans="1:18">
      <c r="A29" s="43"/>
      <c r="B29" s="43" t="s">
        <v>201</v>
      </c>
      <c r="C29" s="43">
        <v>64</v>
      </c>
      <c r="D29" s="43">
        <f t="shared" ref="D29:F29" si="33">G29+J29+M29+P29</f>
        <v>64</v>
      </c>
      <c r="E29" s="43">
        <f t="shared" si="33"/>
        <v>4736</v>
      </c>
      <c r="F29" s="43">
        <f t="shared" si="33"/>
        <v>42624</v>
      </c>
      <c r="G29" s="43"/>
      <c r="H29" s="43"/>
      <c r="I29" s="43"/>
      <c r="J29" s="43"/>
      <c r="K29" s="43"/>
      <c r="L29" s="43"/>
      <c r="M29" s="43">
        <v>64</v>
      </c>
      <c r="N29" s="43">
        <f t="shared" ref="N29:N35" si="34">M29*74</f>
        <v>4736</v>
      </c>
      <c r="O29" s="43">
        <f t="shared" ref="O29:O35" si="35">N29*9</f>
        <v>42624</v>
      </c>
      <c r="P29" s="43"/>
      <c r="Q29" s="43"/>
      <c r="R29" s="43"/>
    </row>
    <row r="30" ht="20" customHeight="1" spans="1:18">
      <c r="A30" s="43"/>
      <c r="B30" s="43" t="s">
        <v>202</v>
      </c>
      <c r="C30" s="43">
        <v>95</v>
      </c>
      <c r="D30" s="43">
        <f t="shared" ref="D30:F30" si="36">G30+J30+M30+P30</f>
        <v>95</v>
      </c>
      <c r="E30" s="43">
        <f t="shared" si="36"/>
        <v>7030</v>
      </c>
      <c r="F30" s="43">
        <f t="shared" si="36"/>
        <v>84360</v>
      </c>
      <c r="G30" s="43">
        <v>95</v>
      </c>
      <c r="H30" s="43">
        <f>G30*74</f>
        <v>7030</v>
      </c>
      <c r="I30" s="43">
        <f>H30*12</f>
        <v>84360</v>
      </c>
      <c r="J30" s="43"/>
      <c r="K30" s="43"/>
      <c r="L30" s="43"/>
      <c r="M30" s="43"/>
      <c r="N30" s="43"/>
      <c r="O30" s="43"/>
      <c r="P30" s="43"/>
      <c r="Q30" s="43"/>
      <c r="R30" s="43"/>
    </row>
    <row r="31" ht="20" customHeight="1" spans="1:18">
      <c r="A31" s="43"/>
      <c r="B31" s="43" t="s">
        <v>203</v>
      </c>
      <c r="C31" s="43">
        <v>65</v>
      </c>
      <c r="D31" s="43">
        <f t="shared" ref="D31:F31" si="37">G31+J31+M31+P31</f>
        <v>65</v>
      </c>
      <c r="E31" s="43">
        <f t="shared" si="37"/>
        <v>4810</v>
      </c>
      <c r="F31" s="43">
        <f t="shared" si="37"/>
        <v>43290</v>
      </c>
      <c r="G31" s="43"/>
      <c r="H31" s="43"/>
      <c r="I31" s="43"/>
      <c r="J31" s="43">
        <v>65</v>
      </c>
      <c r="K31" s="43">
        <f t="shared" si="29"/>
        <v>4810</v>
      </c>
      <c r="L31" s="43">
        <f t="shared" si="30"/>
        <v>43290</v>
      </c>
      <c r="M31" s="43"/>
      <c r="N31" s="43"/>
      <c r="O31" s="43"/>
      <c r="P31" s="43"/>
      <c r="Q31" s="43"/>
      <c r="R31" s="43"/>
    </row>
    <row r="32" ht="20" customHeight="1" spans="1:18">
      <c r="A32" s="43"/>
      <c r="B32" s="43" t="s">
        <v>204</v>
      </c>
      <c r="C32" s="43">
        <v>67</v>
      </c>
      <c r="D32" s="43">
        <f t="shared" ref="D32:F32" si="38">G32+J32+M32+P32</f>
        <v>67</v>
      </c>
      <c r="E32" s="43">
        <f t="shared" si="38"/>
        <v>4958</v>
      </c>
      <c r="F32" s="43">
        <f t="shared" si="38"/>
        <v>44622</v>
      </c>
      <c r="G32" s="43"/>
      <c r="H32" s="43"/>
      <c r="I32" s="43"/>
      <c r="J32" s="43">
        <v>67</v>
      </c>
      <c r="K32" s="43">
        <f t="shared" si="29"/>
        <v>4958</v>
      </c>
      <c r="L32" s="43">
        <f t="shared" si="30"/>
        <v>44622</v>
      </c>
      <c r="M32" s="43"/>
      <c r="N32" s="43"/>
      <c r="O32" s="43"/>
      <c r="P32" s="43"/>
      <c r="Q32" s="43"/>
      <c r="R32" s="43"/>
    </row>
    <row r="33" ht="20" customHeight="1" spans="1:18">
      <c r="A33" s="43"/>
      <c r="B33" s="43" t="s">
        <v>205</v>
      </c>
      <c r="C33" s="43">
        <v>165</v>
      </c>
      <c r="D33" s="43">
        <f t="shared" ref="D33:F33" si="39">G33+J33+M33+P33</f>
        <v>165</v>
      </c>
      <c r="E33" s="43">
        <f t="shared" si="39"/>
        <v>12210</v>
      </c>
      <c r="F33" s="43">
        <f t="shared" si="39"/>
        <v>109890</v>
      </c>
      <c r="G33" s="43"/>
      <c r="H33" s="43"/>
      <c r="I33" s="43"/>
      <c r="J33" s="43"/>
      <c r="K33" s="43"/>
      <c r="L33" s="43"/>
      <c r="M33" s="43">
        <v>165</v>
      </c>
      <c r="N33" s="43">
        <f t="shared" si="34"/>
        <v>12210</v>
      </c>
      <c r="O33" s="43">
        <f t="shared" si="35"/>
        <v>109890</v>
      </c>
      <c r="P33" s="43"/>
      <c r="Q33" s="43"/>
      <c r="R33" s="43"/>
    </row>
    <row r="34" ht="20" customHeight="1" spans="1:18">
      <c r="A34" s="43"/>
      <c r="B34" s="43" t="s">
        <v>206</v>
      </c>
      <c r="C34" s="43">
        <v>108</v>
      </c>
      <c r="D34" s="43">
        <f t="shared" ref="D34:F34" si="40">G34+J34+M34+P34</f>
        <v>108</v>
      </c>
      <c r="E34" s="43">
        <f t="shared" si="40"/>
        <v>7992</v>
      </c>
      <c r="F34" s="43">
        <f t="shared" si="40"/>
        <v>71928</v>
      </c>
      <c r="G34" s="43"/>
      <c r="H34" s="43"/>
      <c r="I34" s="43"/>
      <c r="J34" s="43"/>
      <c r="K34" s="43"/>
      <c r="L34" s="43"/>
      <c r="M34" s="43">
        <v>108</v>
      </c>
      <c r="N34" s="43">
        <f t="shared" si="34"/>
        <v>7992</v>
      </c>
      <c r="O34" s="43">
        <f t="shared" si="35"/>
        <v>71928</v>
      </c>
      <c r="P34" s="43"/>
      <c r="Q34" s="43"/>
      <c r="R34" s="43"/>
    </row>
    <row r="35" ht="20" customHeight="1" spans="1:18">
      <c r="A35" s="43"/>
      <c r="B35" s="43" t="s">
        <v>207</v>
      </c>
      <c r="C35" s="43">
        <v>107</v>
      </c>
      <c r="D35" s="43">
        <f t="shared" ref="D35:F35" si="41">G35+J35+M35+P35</f>
        <v>107</v>
      </c>
      <c r="E35" s="43">
        <f t="shared" si="41"/>
        <v>7918</v>
      </c>
      <c r="F35" s="43">
        <f t="shared" si="41"/>
        <v>71262</v>
      </c>
      <c r="G35" s="43"/>
      <c r="H35" s="43"/>
      <c r="I35" s="43"/>
      <c r="J35" s="43"/>
      <c r="K35" s="43"/>
      <c r="L35" s="43"/>
      <c r="M35" s="43">
        <v>107</v>
      </c>
      <c r="N35" s="43">
        <f t="shared" si="34"/>
        <v>7918</v>
      </c>
      <c r="O35" s="43">
        <f t="shared" si="35"/>
        <v>71262</v>
      </c>
      <c r="P35" s="43"/>
      <c r="Q35" s="43"/>
      <c r="R35" s="43"/>
    </row>
    <row r="36" ht="20" customHeight="1" spans="1:18">
      <c r="A36" s="43"/>
      <c r="B36" s="43" t="s">
        <v>208</v>
      </c>
      <c r="C36" s="43">
        <v>53</v>
      </c>
      <c r="D36" s="43">
        <f t="shared" ref="D36:F36" si="42">G36+J36+M36+P36</f>
        <v>53</v>
      </c>
      <c r="E36" s="43">
        <f t="shared" si="42"/>
        <v>3922</v>
      </c>
      <c r="F36" s="43">
        <f t="shared" si="42"/>
        <v>47064</v>
      </c>
      <c r="G36" s="43">
        <v>53</v>
      </c>
      <c r="H36" s="43">
        <f>G36*74</f>
        <v>3922</v>
      </c>
      <c r="I36" s="43">
        <f>H36*12</f>
        <v>47064</v>
      </c>
      <c r="J36" s="43"/>
      <c r="K36" s="43"/>
      <c r="L36" s="43"/>
      <c r="M36" s="43"/>
      <c r="N36" s="43"/>
      <c r="O36" s="43"/>
      <c r="P36" s="43"/>
      <c r="Q36" s="43"/>
      <c r="R36" s="43"/>
    </row>
    <row r="37" ht="20" customHeight="1" spans="1:18">
      <c r="A37" s="43"/>
      <c r="B37" s="43" t="s">
        <v>209</v>
      </c>
      <c r="C37" s="43">
        <v>50</v>
      </c>
      <c r="D37" s="43">
        <f t="shared" ref="D37:F37" si="43">G37+J37+M37+P37</f>
        <v>50</v>
      </c>
      <c r="E37" s="43">
        <f t="shared" si="43"/>
        <v>3700</v>
      </c>
      <c r="F37" s="43">
        <f t="shared" si="43"/>
        <v>33300</v>
      </c>
      <c r="G37" s="43"/>
      <c r="H37" s="43"/>
      <c r="I37" s="43"/>
      <c r="J37" s="43">
        <v>50</v>
      </c>
      <c r="K37" s="43">
        <f t="shared" ref="K37:K46" si="44">J37*74</f>
        <v>3700</v>
      </c>
      <c r="L37" s="43">
        <f t="shared" ref="L37:L46" si="45">K37*9</f>
        <v>33300</v>
      </c>
      <c r="M37" s="43"/>
      <c r="N37" s="43"/>
      <c r="O37" s="43"/>
      <c r="P37" s="43"/>
      <c r="Q37" s="43"/>
      <c r="R37" s="43"/>
    </row>
    <row r="38" ht="20" customHeight="1" spans="1:18">
      <c r="A38" s="43"/>
      <c r="B38" s="43" t="s">
        <v>210</v>
      </c>
      <c r="C38" s="43">
        <v>76</v>
      </c>
      <c r="D38" s="43">
        <f t="shared" ref="D38:F38" si="46">G38+J38+M38+P38</f>
        <v>76</v>
      </c>
      <c r="E38" s="43">
        <f t="shared" si="46"/>
        <v>5624</v>
      </c>
      <c r="F38" s="43">
        <f t="shared" si="46"/>
        <v>50616</v>
      </c>
      <c r="G38" s="43"/>
      <c r="H38" s="43"/>
      <c r="I38" s="43"/>
      <c r="J38" s="43">
        <v>76</v>
      </c>
      <c r="K38" s="43">
        <f t="shared" si="44"/>
        <v>5624</v>
      </c>
      <c r="L38" s="43">
        <f t="shared" si="45"/>
        <v>50616</v>
      </c>
      <c r="M38" s="43"/>
      <c r="N38" s="43"/>
      <c r="O38" s="43"/>
      <c r="P38" s="43"/>
      <c r="Q38" s="43"/>
      <c r="R38" s="43"/>
    </row>
    <row r="39" ht="20" customHeight="1" spans="1:18">
      <c r="A39" s="43"/>
      <c r="B39" s="43" t="s">
        <v>211</v>
      </c>
      <c r="C39" s="43">
        <v>51</v>
      </c>
      <c r="D39" s="43">
        <f t="shared" ref="D39:F39" si="47">G39+J39+M39+P39</f>
        <v>51</v>
      </c>
      <c r="E39" s="43">
        <f t="shared" si="47"/>
        <v>3774</v>
      </c>
      <c r="F39" s="43">
        <f t="shared" si="47"/>
        <v>33966</v>
      </c>
      <c r="G39" s="43"/>
      <c r="H39" s="43"/>
      <c r="I39" s="43"/>
      <c r="J39" s="43">
        <v>51</v>
      </c>
      <c r="K39" s="43">
        <f t="shared" si="44"/>
        <v>3774</v>
      </c>
      <c r="L39" s="43">
        <f t="shared" si="45"/>
        <v>33966</v>
      </c>
      <c r="M39" s="43"/>
      <c r="N39" s="43"/>
      <c r="O39" s="43"/>
      <c r="P39" s="43"/>
      <c r="Q39" s="43"/>
      <c r="R39" s="43"/>
    </row>
    <row r="40" s="151" customFormat="1" ht="20" customHeight="1" spans="1:18">
      <c r="A40" s="41" t="s">
        <v>212</v>
      </c>
      <c r="B40" s="43" t="s">
        <v>15</v>
      </c>
      <c r="C40" s="43">
        <v>1741</v>
      </c>
      <c r="D40" s="43">
        <f t="shared" ref="D40:F40" si="48">G40+J40+M40+P40</f>
        <v>1741</v>
      </c>
      <c r="E40" s="43">
        <f t="shared" si="48"/>
        <v>128834</v>
      </c>
      <c r="F40" s="43">
        <f t="shared" si="48"/>
        <v>1159506</v>
      </c>
      <c r="G40" s="43"/>
      <c r="H40" s="43"/>
      <c r="I40" s="43"/>
      <c r="J40" s="43">
        <f>SUM(J41:J56)</f>
        <v>1348</v>
      </c>
      <c r="K40" s="43">
        <f t="shared" si="44"/>
        <v>99752</v>
      </c>
      <c r="L40" s="43">
        <f t="shared" si="45"/>
        <v>897768</v>
      </c>
      <c r="M40" s="43">
        <f>SUM(M41:M56)</f>
        <v>393</v>
      </c>
      <c r="N40" s="43">
        <f>M40*74</f>
        <v>29082</v>
      </c>
      <c r="O40" s="43">
        <f>N40*9</f>
        <v>261738</v>
      </c>
      <c r="P40" s="43"/>
      <c r="Q40" s="43"/>
      <c r="R40" s="43"/>
    </row>
    <row r="41" ht="20" customHeight="1" spans="1:18">
      <c r="A41" s="43"/>
      <c r="B41" s="43" t="s">
        <v>213</v>
      </c>
      <c r="C41" s="43">
        <v>83</v>
      </c>
      <c r="D41" s="43">
        <f t="shared" ref="D41:F41" si="49">G41+J41+M41+P41</f>
        <v>83</v>
      </c>
      <c r="E41" s="43">
        <f t="shared" si="49"/>
        <v>6142</v>
      </c>
      <c r="F41" s="43">
        <f t="shared" si="49"/>
        <v>55278</v>
      </c>
      <c r="G41" s="43"/>
      <c r="H41" s="43"/>
      <c r="I41" s="43"/>
      <c r="J41" s="43">
        <v>83</v>
      </c>
      <c r="K41" s="43">
        <f t="shared" si="44"/>
        <v>6142</v>
      </c>
      <c r="L41" s="43">
        <f t="shared" si="45"/>
        <v>55278</v>
      </c>
      <c r="M41" s="43"/>
      <c r="N41" s="43"/>
      <c r="O41" s="43"/>
      <c r="P41" s="43"/>
      <c r="Q41" s="43"/>
      <c r="R41" s="43"/>
    </row>
    <row r="42" ht="20" customHeight="1" spans="1:18">
      <c r="A42" s="43"/>
      <c r="B42" s="43" t="s">
        <v>214</v>
      </c>
      <c r="C42" s="43">
        <v>154</v>
      </c>
      <c r="D42" s="43">
        <f t="shared" ref="D42:F42" si="50">G42+J42+M42+P42</f>
        <v>154</v>
      </c>
      <c r="E42" s="43">
        <f t="shared" si="50"/>
        <v>11396</v>
      </c>
      <c r="F42" s="43">
        <f t="shared" si="50"/>
        <v>102564</v>
      </c>
      <c r="G42" s="43"/>
      <c r="H42" s="43"/>
      <c r="I42" s="43"/>
      <c r="J42" s="43">
        <v>154</v>
      </c>
      <c r="K42" s="43">
        <f t="shared" si="44"/>
        <v>11396</v>
      </c>
      <c r="L42" s="43">
        <f t="shared" si="45"/>
        <v>102564</v>
      </c>
      <c r="M42" s="43"/>
      <c r="N42" s="43"/>
      <c r="O42" s="43"/>
      <c r="P42" s="43"/>
      <c r="Q42" s="43"/>
      <c r="R42" s="43"/>
    </row>
    <row r="43" ht="20" customHeight="1" spans="1:18">
      <c r="A43" s="43"/>
      <c r="B43" s="43" t="s">
        <v>215</v>
      </c>
      <c r="C43" s="43">
        <v>85</v>
      </c>
      <c r="D43" s="43">
        <f t="shared" ref="D43:F43" si="51">G43+J43+M43+P43</f>
        <v>85</v>
      </c>
      <c r="E43" s="43">
        <f t="shared" si="51"/>
        <v>6290</v>
      </c>
      <c r="F43" s="43">
        <f t="shared" si="51"/>
        <v>56610</v>
      </c>
      <c r="G43" s="43"/>
      <c r="H43" s="43"/>
      <c r="I43" s="43"/>
      <c r="J43" s="43">
        <v>85</v>
      </c>
      <c r="K43" s="43">
        <f t="shared" si="44"/>
        <v>6290</v>
      </c>
      <c r="L43" s="43">
        <f t="shared" si="45"/>
        <v>56610</v>
      </c>
      <c r="M43" s="43"/>
      <c r="N43" s="43"/>
      <c r="O43" s="43"/>
      <c r="P43" s="43"/>
      <c r="Q43" s="43"/>
      <c r="R43" s="43"/>
    </row>
    <row r="44" ht="20" customHeight="1" spans="1:18">
      <c r="A44" s="43"/>
      <c r="B44" s="43" t="s">
        <v>216</v>
      </c>
      <c r="C44" s="43">
        <v>80</v>
      </c>
      <c r="D44" s="43">
        <f t="shared" ref="D44:F44" si="52">G44+J44+M44+P44</f>
        <v>80</v>
      </c>
      <c r="E44" s="43">
        <f t="shared" si="52"/>
        <v>5920</v>
      </c>
      <c r="F44" s="43">
        <f t="shared" si="52"/>
        <v>53280</v>
      </c>
      <c r="G44" s="43"/>
      <c r="H44" s="43"/>
      <c r="I44" s="43"/>
      <c r="J44" s="43">
        <v>80</v>
      </c>
      <c r="K44" s="43">
        <f t="shared" si="44"/>
        <v>5920</v>
      </c>
      <c r="L44" s="43">
        <f t="shared" si="45"/>
        <v>53280</v>
      </c>
      <c r="M44" s="43"/>
      <c r="N44" s="43"/>
      <c r="O44" s="43"/>
      <c r="P44" s="43"/>
      <c r="Q44" s="43"/>
      <c r="R44" s="43"/>
    </row>
    <row r="45" ht="20" customHeight="1" spans="1:18">
      <c r="A45" s="43"/>
      <c r="B45" s="43" t="s">
        <v>217</v>
      </c>
      <c r="C45" s="43">
        <v>168</v>
      </c>
      <c r="D45" s="43">
        <f t="shared" ref="D45:F45" si="53">G45+J45+M45+P45</f>
        <v>168</v>
      </c>
      <c r="E45" s="43">
        <f t="shared" si="53"/>
        <v>12432</v>
      </c>
      <c r="F45" s="43">
        <f t="shared" si="53"/>
        <v>111888</v>
      </c>
      <c r="G45" s="43"/>
      <c r="H45" s="43"/>
      <c r="I45" s="43"/>
      <c r="J45" s="43">
        <v>168</v>
      </c>
      <c r="K45" s="43">
        <f t="shared" si="44"/>
        <v>12432</v>
      </c>
      <c r="L45" s="43">
        <f t="shared" si="45"/>
        <v>111888</v>
      </c>
      <c r="M45" s="43"/>
      <c r="N45" s="43"/>
      <c r="O45" s="43"/>
      <c r="P45" s="43"/>
      <c r="Q45" s="43"/>
      <c r="R45" s="43"/>
    </row>
    <row r="46" ht="20" customHeight="1" spans="1:18">
      <c r="A46" s="43"/>
      <c r="B46" s="43" t="s">
        <v>218</v>
      </c>
      <c r="C46" s="43">
        <v>143</v>
      </c>
      <c r="D46" s="43">
        <f t="shared" ref="D46:F46" si="54">G46+J46+M46+P46</f>
        <v>143</v>
      </c>
      <c r="E46" s="43">
        <f t="shared" si="54"/>
        <v>10582</v>
      </c>
      <c r="F46" s="43">
        <f t="shared" si="54"/>
        <v>95238</v>
      </c>
      <c r="G46" s="43"/>
      <c r="H46" s="43"/>
      <c r="I46" s="43"/>
      <c r="J46" s="43">
        <v>143</v>
      </c>
      <c r="K46" s="43">
        <f t="shared" si="44"/>
        <v>10582</v>
      </c>
      <c r="L46" s="43">
        <f t="shared" si="45"/>
        <v>95238</v>
      </c>
      <c r="M46" s="43"/>
      <c r="N46" s="43"/>
      <c r="O46" s="43"/>
      <c r="P46" s="43"/>
      <c r="Q46" s="43"/>
      <c r="R46" s="43"/>
    </row>
    <row r="47" ht="20" customHeight="1" spans="1:18">
      <c r="A47" s="43"/>
      <c r="B47" s="43" t="s">
        <v>219</v>
      </c>
      <c r="C47" s="43">
        <v>130</v>
      </c>
      <c r="D47" s="43">
        <f t="shared" ref="D47:F47" si="55">G47+J47+M47+P47</f>
        <v>130</v>
      </c>
      <c r="E47" s="43">
        <f t="shared" si="55"/>
        <v>9620</v>
      </c>
      <c r="F47" s="43">
        <f t="shared" si="55"/>
        <v>86580</v>
      </c>
      <c r="G47" s="43"/>
      <c r="H47" s="43"/>
      <c r="I47" s="43"/>
      <c r="J47" s="43"/>
      <c r="K47" s="43"/>
      <c r="L47" s="43"/>
      <c r="M47" s="43">
        <v>130</v>
      </c>
      <c r="N47" s="43">
        <f t="shared" ref="N47:N49" si="56">M47*74</f>
        <v>9620</v>
      </c>
      <c r="O47" s="43">
        <f t="shared" ref="O47:O49" si="57">N47*9</f>
        <v>86580</v>
      </c>
      <c r="P47" s="43"/>
      <c r="Q47" s="43"/>
      <c r="R47" s="43"/>
    </row>
    <row r="48" ht="20" customHeight="1" spans="1:18">
      <c r="A48" s="43"/>
      <c r="B48" s="43" t="s">
        <v>220</v>
      </c>
      <c r="C48" s="43">
        <v>107</v>
      </c>
      <c r="D48" s="43">
        <f t="shared" ref="D48:F48" si="58">G48+J48+M48+P48</f>
        <v>107</v>
      </c>
      <c r="E48" s="43">
        <f t="shared" si="58"/>
        <v>7918</v>
      </c>
      <c r="F48" s="43">
        <f t="shared" si="58"/>
        <v>71262</v>
      </c>
      <c r="G48" s="43"/>
      <c r="H48" s="43"/>
      <c r="I48" s="43"/>
      <c r="J48" s="43"/>
      <c r="K48" s="43"/>
      <c r="L48" s="43"/>
      <c r="M48" s="43">
        <v>107</v>
      </c>
      <c r="N48" s="43">
        <f t="shared" si="56"/>
        <v>7918</v>
      </c>
      <c r="O48" s="43">
        <f t="shared" si="57"/>
        <v>71262</v>
      </c>
      <c r="P48" s="43"/>
      <c r="Q48" s="43"/>
      <c r="R48" s="43"/>
    </row>
    <row r="49" ht="20" customHeight="1" spans="1:18">
      <c r="A49" s="43"/>
      <c r="B49" s="43" t="s">
        <v>221</v>
      </c>
      <c r="C49" s="43">
        <v>156</v>
      </c>
      <c r="D49" s="43">
        <f t="shared" ref="D49:F49" si="59">G49+J49+M49+P49</f>
        <v>156</v>
      </c>
      <c r="E49" s="43">
        <f t="shared" si="59"/>
        <v>11544</v>
      </c>
      <c r="F49" s="43">
        <f t="shared" si="59"/>
        <v>103896</v>
      </c>
      <c r="G49" s="43"/>
      <c r="H49" s="43"/>
      <c r="I49" s="43"/>
      <c r="J49" s="43"/>
      <c r="K49" s="43"/>
      <c r="L49" s="43"/>
      <c r="M49" s="43">
        <v>156</v>
      </c>
      <c r="N49" s="43">
        <f t="shared" si="56"/>
        <v>11544</v>
      </c>
      <c r="O49" s="43">
        <f t="shared" si="57"/>
        <v>103896</v>
      </c>
      <c r="P49" s="43"/>
      <c r="Q49" s="43"/>
      <c r="R49" s="43"/>
    </row>
    <row r="50" ht="20" customHeight="1" spans="1:18">
      <c r="A50" s="43"/>
      <c r="B50" s="43" t="s">
        <v>135</v>
      </c>
      <c r="C50" s="43">
        <v>114</v>
      </c>
      <c r="D50" s="43">
        <f t="shared" ref="D50:F50" si="60">G50+J50+M50+P50</f>
        <v>114</v>
      </c>
      <c r="E50" s="43">
        <f t="shared" si="60"/>
        <v>8436</v>
      </c>
      <c r="F50" s="43">
        <f t="shared" si="60"/>
        <v>75924</v>
      </c>
      <c r="G50" s="43"/>
      <c r="H50" s="43"/>
      <c r="I50" s="43"/>
      <c r="J50" s="43">
        <v>114</v>
      </c>
      <c r="K50" s="43">
        <f t="shared" ref="K50:K57" si="61">J50*74</f>
        <v>8436</v>
      </c>
      <c r="L50" s="43">
        <f t="shared" ref="L50:L57" si="62">K50*9</f>
        <v>75924</v>
      </c>
      <c r="M50" s="43"/>
      <c r="N50" s="43"/>
      <c r="O50" s="43"/>
      <c r="P50" s="43"/>
      <c r="Q50" s="43"/>
      <c r="R50" s="43"/>
    </row>
    <row r="51" ht="20" customHeight="1" spans="1:18">
      <c r="A51" s="43"/>
      <c r="B51" s="43" t="s">
        <v>222</v>
      </c>
      <c r="C51" s="43">
        <v>116</v>
      </c>
      <c r="D51" s="43">
        <f t="shared" ref="D51:F51" si="63">G51+J51+M51+P51</f>
        <v>116</v>
      </c>
      <c r="E51" s="43">
        <f t="shared" si="63"/>
        <v>8584</v>
      </c>
      <c r="F51" s="43">
        <f t="shared" si="63"/>
        <v>77256</v>
      </c>
      <c r="G51" s="43"/>
      <c r="H51" s="43"/>
      <c r="I51" s="43"/>
      <c r="J51" s="43">
        <v>116</v>
      </c>
      <c r="K51" s="43">
        <f t="shared" si="61"/>
        <v>8584</v>
      </c>
      <c r="L51" s="43">
        <f t="shared" si="62"/>
        <v>77256</v>
      </c>
      <c r="M51" s="43"/>
      <c r="N51" s="43"/>
      <c r="O51" s="43"/>
      <c r="P51" s="43"/>
      <c r="Q51" s="43"/>
      <c r="R51" s="43"/>
    </row>
    <row r="52" ht="20" customHeight="1" spans="1:18">
      <c r="A52" s="43"/>
      <c r="B52" s="43" t="s">
        <v>223</v>
      </c>
      <c r="C52" s="43">
        <v>58</v>
      </c>
      <c r="D52" s="43">
        <f t="shared" ref="D52:F52" si="64">G52+J52+M52+P52</f>
        <v>58</v>
      </c>
      <c r="E52" s="43">
        <f t="shared" si="64"/>
        <v>4292</v>
      </c>
      <c r="F52" s="43">
        <f t="shared" si="64"/>
        <v>38628</v>
      </c>
      <c r="G52" s="43"/>
      <c r="H52" s="43"/>
      <c r="I52" s="43"/>
      <c r="J52" s="43">
        <v>58</v>
      </c>
      <c r="K52" s="43">
        <f t="shared" si="61"/>
        <v>4292</v>
      </c>
      <c r="L52" s="43">
        <f t="shared" si="62"/>
        <v>38628</v>
      </c>
      <c r="M52" s="43"/>
      <c r="N52" s="43"/>
      <c r="O52" s="43"/>
      <c r="P52" s="43"/>
      <c r="Q52" s="43"/>
      <c r="R52" s="43"/>
    </row>
    <row r="53" ht="20" customHeight="1" spans="1:18">
      <c r="A53" s="43"/>
      <c r="B53" s="43" t="s">
        <v>224</v>
      </c>
      <c r="C53" s="43">
        <v>70</v>
      </c>
      <c r="D53" s="43">
        <f t="shared" ref="D53:F53" si="65">G53+J53+M53+P53</f>
        <v>70</v>
      </c>
      <c r="E53" s="43">
        <f t="shared" si="65"/>
        <v>5180</v>
      </c>
      <c r="F53" s="43">
        <f t="shared" si="65"/>
        <v>46620</v>
      </c>
      <c r="G53" s="43"/>
      <c r="H53" s="43"/>
      <c r="I53" s="43"/>
      <c r="J53" s="43">
        <v>70</v>
      </c>
      <c r="K53" s="43">
        <f t="shared" si="61"/>
        <v>5180</v>
      </c>
      <c r="L53" s="43">
        <f t="shared" si="62"/>
        <v>46620</v>
      </c>
      <c r="M53" s="43"/>
      <c r="N53" s="43"/>
      <c r="O53" s="43"/>
      <c r="P53" s="43"/>
      <c r="Q53" s="43"/>
      <c r="R53" s="43"/>
    </row>
    <row r="54" ht="20" customHeight="1" spans="1:18">
      <c r="A54" s="43"/>
      <c r="B54" s="43" t="s">
        <v>225</v>
      </c>
      <c r="C54" s="43">
        <v>64</v>
      </c>
      <c r="D54" s="43">
        <f t="shared" ref="D54:F54" si="66">G54+J54+M54+P54</f>
        <v>64</v>
      </c>
      <c r="E54" s="43">
        <f t="shared" si="66"/>
        <v>4736</v>
      </c>
      <c r="F54" s="43">
        <f t="shared" si="66"/>
        <v>42624</v>
      </c>
      <c r="G54" s="43"/>
      <c r="H54" s="43"/>
      <c r="I54" s="43"/>
      <c r="J54" s="43">
        <v>64</v>
      </c>
      <c r="K54" s="43">
        <f t="shared" si="61"/>
        <v>4736</v>
      </c>
      <c r="L54" s="43">
        <f t="shared" si="62"/>
        <v>42624</v>
      </c>
      <c r="M54" s="43"/>
      <c r="N54" s="43"/>
      <c r="O54" s="43"/>
      <c r="P54" s="43"/>
      <c r="Q54" s="43"/>
      <c r="R54" s="43"/>
    </row>
    <row r="55" ht="20" customHeight="1" spans="1:18">
      <c r="A55" s="43"/>
      <c r="B55" s="43" t="s">
        <v>226</v>
      </c>
      <c r="C55" s="43">
        <v>162</v>
      </c>
      <c r="D55" s="43">
        <f t="shared" ref="D55:F55" si="67">G55+J55+M55+P55</f>
        <v>162</v>
      </c>
      <c r="E55" s="43">
        <f t="shared" si="67"/>
        <v>11988</v>
      </c>
      <c r="F55" s="43">
        <f t="shared" si="67"/>
        <v>107892</v>
      </c>
      <c r="G55" s="43"/>
      <c r="H55" s="43"/>
      <c r="I55" s="43"/>
      <c r="J55" s="43">
        <v>162</v>
      </c>
      <c r="K55" s="43">
        <f t="shared" si="61"/>
        <v>11988</v>
      </c>
      <c r="L55" s="43">
        <f t="shared" si="62"/>
        <v>107892</v>
      </c>
      <c r="M55" s="43"/>
      <c r="N55" s="43"/>
      <c r="O55" s="43"/>
      <c r="P55" s="43"/>
      <c r="Q55" s="43"/>
      <c r="R55" s="43"/>
    </row>
    <row r="56" ht="20" customHeight="1" spans="1:18">
      <c r="A56" s="43"/>
      <c r="B56" s="43" t="s">
        <v>227</v>
      </c>
      <c r="C56" s="43">
        <v>51</v>
      </c>
      <c r="D56" s="43">
        <f t="shared" ref="D56:F56" si="68">G56+J56+M56+P56</f>
        <v>51</v>
      </c>
      <c r="E56" s="43">
        <f t="shared" si="68"/>
        <v>3774</v>
      </c>
      <c r="F56" s="43">
        <f t="shared" si="68"/>
        <v>33966</v>
      </c>
      <c r="G56" s="43"/>
      <c r="H56" s="43"/>
      <c r="I56" s="43"/>
      <c r="J56" s="43">
        <v>51</v>
      </c>
      <c r="K56" s="43">
        <f t="shared" si="61"/>
        <v>3774</v>
      </c>
      <c r="L56" s="43">
        <f t="shared" si="62"/>
        <v>33966</v>
      </c>
      <c r="M56" s="43"/>
      <c r="N56" s="43"/>
      <c r="O56" s="43"/>
      <c r="P56" s="43"/>
      <c r="Q56" s="43"/>
      <c r="R56" s="43"/>
    </row>
    <row r="57" s="151" customFormat="1" ht="20" customHeight="1" spans="1:18">
      <c r="A57" s="41" t="s">
        <v>228</v>
      </c>
      <c r="B57" s="43" t="s">
        <v>15</v>
      </c>
      <c r="C57" s="43">
        <v>1699</v>
      </c>
      <c r="D57" s="43">
        <f t="shared" ref="D57:F57" si="69">G57+J57+M57+P57</f>
        <v>1699</v>
      </c>
      <c r="E57" s="43">
        <f t="shared" si="69"/>
        <v>125726</v>
      </c>
      <c r="F57" s="43">
        <f t="shared" si="69"/>
        <v>1131534</v>
      </c>
      <c r="G57" s="43"/>
      <c r="H57" s="43"/>
      <c r="I57" s="43"/>
      <c r="J57" s="43">
        <f>SUM(J58:J73)</f>
        <v>583</v>
      </c>
      <c r="K57" s="43">
        <f t="shared" si="61"/>
        <v>43142</v>
      </c>
      <c r="L57" s="43">
        <f t="shared" si="62"/>
        <v>388278</v>
      </c>
      <c r="M57" s="43">
        <f>SUM(M58:M73)</f>
        <v>1116</v>
      </c>
      <c r="N57" s="43">
        <f t="shared" ref="N57:N59" si="70">M57*74</f>
        <v>82584</v>
      </c>
      <c r="O57" s="43">
        <f t="shared" ref="O57:O59" si="71">N57*9</f>
        <v>743256</v>
      </c>
      <c r="P57" s="43"/>
      <c r="Q57" s="43"/>
      <c r="R57" s="43"/>
    </row>
    <row r="58" ht="20" customHeight="1" spans="1:18">
      <c r="A58" s="43"/>
      <c r="B58" s="43" t="s">
        <v>155</v>
      </c>
      <c r="C58" s="43">
        <v>76</v>
      </c>
      <c r="D58" s="43">
        <f t="shared" ref="D58:F58" si="72">G58+J58+M58+P58</f>
        <v>76</v>
      </c>
      <c r="E58" s="43">
        <f t="shared" si="72"/>
        <v>5624</v>
      </c>
      <c r="F58" s="43">
        <f t="shared" si="72"/>
        <v>50616</v>
      </c>
      <c r="G58" s="43"/>
      <c r="H58" s="43"/>
      <c r="I58" s="43"/>
      <c r="J58" s="43"/>
      <c r="K58" s="43"/>
      <c r="L58" s="43"/>
      <c r="M58" s="43">
        <v>76</v>
      </c>
      <c r="N58" s="43">
        <f t="shared" si="70"/>
        <v>5624</v>
      </c>
      <c r="O58" s="43">
        <f t="shared" si="71"/>
        <v>50616</v>
      </c>
      <c r="P58" s="43"/>
      <c r="Q58" s="43"/>
      <c r="R58" s="43"/>
    </row>
    <row r="59" ht="20" customHeight="1" spans="1:18">
      <c r="A59" s="43"/>
      <c r="B59" s="43" t="s">
        <v>229</v>
      </c>
      <c r="C59" s="43">
        <v>64</v>
      </c>
      <c r="D59" s="43">
        <f t="shared" ref="D59:F59" si="73">G59+J59+M59+P59</f>
        <v>64</v>
      </c>
      <c r="E59" s="43">
        <f t="shared" si="73"/>
        <v>4736</v>
      </c>
      <c r="F59" s="43">
        <f t="shared" si="73"/>
        <v>42624</v>
      </c>
      <c r="G59" s="43"/>
      <c r="H59" s="43"/>
      <c r="I59" s="43"/>
      <c r="J59" s="43"/>
      <c r="K59" s="43"/>
      <c r="L59" s="43"/>
      <c r="M59" s="43">
        <v>64</v>
      </c>
      <c r="N59" s="43">
        <f t="shared" si="70"/>
        <v>4736</v>
      </c>
      <c r="O59" s="43">
        <f t="shared" si="71"/>
        <v>42624</v>
      </c>
      <c r="P59" s="43"/>
      <c r="Q59" s="43"/>
      <c r="R59" s="43"/>
    </row>
    <row r="60" ht="20" customHeight="1" spans="1:18">
      <c r="A60" s="43"/>
      <c r="B60" s="43" t="s">
        <v>230</v>
      </c>
      <c r="C60" s="43">
        <v>185</v>
      </c>
      <c r="D60" s="43">
        <f t="shared" ref="D60:F60" si="74">G60+J60+M60+P60</f>
        <v>185</v>
      </c>
      <c r="E60" s="43">
        <f t="shared" si="74"/>
        <v>13690</v>
      </c>
      <c r="F60" s="43">
        <f t="shared" si="74"/>
        <v>123210</v>
      </c>
      <c r="G60" s="43"/>
      <c r="H60" s="43"/>
      <c r="I60" s="43"/>
      <c r="J60" s="43">
        <v>185</v>
      </c>
      <c r="K60" s="43">
        <f t="shared" ref="K60:K63" si="75">J60*74</f>
        <v>13690</v>
      </c>
      <c r="L60" s="43">
        <f t="shared" ref="L60:L63" si="76">K60*9</f>
        <v>123210</v>
      </c>
      <c r="M60" s="43"/>
      <c r="N60" s="43"/>
      <c r="O60" s="43"/>
      <c r="P60" s="43"/>
      <c r="Q60" s="43"/>
      <c r="R60" s="43"/>
    </row>
    <row r="61" ht="20" customHeight="1" spans="1:18">
      <c r="A61" s="43"/>
      <c r="B61" s="43" t="s">
        <v>231</v>
      </c>
      <c r="C61" s="43">
        <v>92</v>
      </c>
      <c r="D61" s="43">
        <f t="shared" ref="D61:F61" si="77">G61+J61+M61+P61</f>
        <v>92</v>
      </c>
      <c r="E61" s="43">
        <f t="shared" si="77"/>
        <v>6808</v>
      </c>
      <c r="F61" s="43">
        <f t="shared" si="77"/>
        <v>61272</v>
      </c>
      <c r="G61" s="43"/>
      <c r="H61" s="43"/>
      <c r="I61" s="43"/>
      <c r="J61" s="43"/>
      <c r="K61" s="43"/>
      <c r="L61" s="43"/>
      <c r="M61" s="43">
        <v>92</v>
      </c>
      <c r="N61" s="43">
        <f t="shared" ref="N61:N69" si="78">M61*74</f>
        <v>6808</v>
      </c>
      <c r="O61" s="43">
        <f t="shared" ref="O61:O69" si="79">N61*9</f>
        <v>61272</v>
      </c>
      <c r="P61" s="43"/>
      <c r="Q61" s="43"/>
      <c r="R61" s="43"/>
    </row>
    <row r="62" ht="20" customHeight="1" spans="1:18">
      <c r="A62" s="43"/>
      <c r="B62" s="43" t="s">
        <v>157</v>
      </c>
      <c r="C62" s="43">
        <v>78</v>
      </c>
      <c r="D62" s="43">
        <f t="shared" ref="D62:F62" si="80">G62+J62+M62+P62</f>
        <v>78</v>
      </c>
      <c r="E62" s="43">
        <f t="shared" si="80"/>
        <v>5772</v>
      </c>
      <c r="F62" s="43">
        <f t="shared" si="80"/>
        <v>51948</v>
      </c>
      <c r="G62" s="43"/>
      <c r="H62" s="43"/>
      <c r="I62" s="43"/>
      <c r="J62" s="43">
        <v>78</v>
      </c>
      <c r="K62" s="43">
        <f t="shared" si="75"/>
        <v>5772</v>
      </c>
      <c r="L62" s="43">
        <f t="shared" si="76"/>
        <v>51948</v>
      </c>
      <c r="M62" s="43"/>
      <c r="N62" s="43"/>
      <c r="O62" s="43"/>
      <c r="P62" s="43"/>
      <c r="Q62" s="43"/>
      <c r="R62" s="43"/>
    </row>
    <row r="63" ht="20" customHeight="1" spans="1:18">
      <c r="A63" s="43"/>
      <c r="B63" s="43" t="s">
        <v>232</v>
      </c>
      <c r="C63" s="43">
        <v>88</v>
      </c>
      <c r="D63" s="43">
        <f t="shared" ref="D63:F63" si="81">G63+J63+M63+P63</f>
        <v>88</v>
      </c>
      <c r="E63" s="43">
        <f t="shared" si="81"/>
        <v>6512</v>
      </c>
      <c r="F63" s="43">
        <f t="shared" si="81"/>
        <v>58608</v>
      </c>
      <c r="G63" s="43"/>
      <c r="H63" s="43"/>
      <c r="I63" s="43"/>
      <c r="J63" s="43">
        <v>88</v>
      </c>
      <c r="K63" s="43">
        <f t="shared" si="75"/>
        <v>6512</v>
      </c>
      <c r="L63" s="43">
        <f t="shared" si="76"/>
        <v>58608</v>
      </c>
      <c r="M63" s="43"/>
      <c r="N63" s="43"/>
      <c r="O63" s="43"/>
      <c r="P63" s="43"/>
      <c r="Q63" s="43"/>
      <c r="R63" s="43"/>
    </row>
    <row r="64" ht="20" customHeight="1" spans="1:18">
      <c r="A64" s="43"/>
      <c r="B64" s="43" t="s">
        <v>233</v>
      </c>
      <c r="C64" s="43">
        <v>58</v>
      </c>
      <c r="D64" s="43">
        <f t="shared" ref="D64:F64" si="82">G64+J64+M64+P64</f>
        <v>58</v>
      </c>
      <c r="E64" s="43">
        <f t="shared" si="82"/>
        <v>4292</v>
      </c>
      <c r="F64" s="43">
        <f t="shared" si="82"/>
        <v>38628</v>
      </c>
      <c r="G64" s="43"/>
      <c r="H64" s="43"/>
      <c r="I64" s="43"/>
      <c r="J64" s="43"/>
      <c r="K64" s="43"/>
      <c r="L64" s="43"/>
      <c r="M64" s="43">
        <v>58</v>
      </c>
      <c r="N64" s="43">
        <f t="shared" si="78"/>
        <v>4292</v>
      </c>
      <c r="O64" s="43">
        <f t="shared" si="79"/>
        <v>38628</v>
      </c>
      <c r="P64" s="43"/>
      <c r="Q64" s="43"/>
      <c r="R64" s="43"/>
    </row>
    <row r="65" ht="20" customHeight="1" spans="1:18">
      <c r="A65" s="43"/>
      <c r="B65" s="43" t="s">
        <v>234</v>
      </c>
      <c r="C65" s="43">
        <v>165</v>
      </c>
      <c r="D65" s="43">
        <f t="shared" ref="D65:F65" si="83">G65+J65+M65+P65</f>
        <v>165</v>
      </c>
      <c r="E65" s="43">
        <f t="shared" si="83"/>
        <v>12210</v>
      </c>
      <c r="F65" s="43">
        <f t="shared" si="83"/>
        <v>109890</v>
      </c>
      <c r="G65" s="43"/>
      <c r="H65" s="43"/>
      <c r="I65" s="43"/>
      <c r="J65" s="43"/>
      <c r="K65" s="43"/>
      <c r="L65" s="43"/>
      <c r="M65" s="43">
        <v>165</v>
      </c>
      <c r="N65" s="43">
        <f t="shared" si="78"/>
        <v>12210</v>
      </c>
      <c r="O65" s="43">
        <f t="shared" si="79"/>
        <v>109890</v>
      </c>
      <c r="P65" s="43"/>
      <c r="Q65" s="43"/>
      <c r="R65" s="43"/>
    </row>
    <row r="66" ht="20" customHeight="1" spans="1:18">
      <c r="A66" s="43"/>
      <c r="B66" s="43" t="s">
        <v>235</v>
      </c>
      <c r="C66" s="43">
        <v>93</v>
      </c>
      <c r="D66" s="43">
        <f t="shared" ref="D66:F66" si="84">G66+J66+M66+P66</f>
        <v>93</v>
      </c>
      <c r="E66" s="43">
        <f t="shared" si="84"/>
        <v>6882</v>
      </c>
      <c r="F66" s="43">
        <f t="shared" si="84"/>
        <v>61938</v>
      </c>
      <c r="G66" s="43"/>
      <c r="H66" s="43"/>
      <c r="I66" s="43"/>
      <c r="J66" s="43"/>
      <c r="K66" s="43"/>
      <c r="L66" s="43"/>
      <c r="M66" s="43">
        <v>93</v>
      </c>
      <c r="N66" s="43">
        <f t="shared" si="78"/>
        <v>6882</v>
      </c>
      <c r="O66" s="43">
        <f t="shared" si="79"/>
        <v>61938</v>
      </c>
      <c r="P66" s="43"/>
      <c r="Q66" s="43"/>
      <c r="R66" s="43"/>
    </row>
    <row r="67" ht="20" customHeight="1" spans="1:18">
      <c r="A67" s="43"/>
      <c r="B67" s="43" t="s">
        <v>149</v>
      </c>
      <c r="C67" s="43">
        <v>118</v>
      </c>
      <c r="D67" s="43">
        <f t="shared" ref="D67:F67" si="85">G67+J67+M67+P67</f>
        <v>118</v>
      </c>
      <c r="E67" s="43">
        <f t="shared" si="85"/>
        <v>8732</v>
      </c>
      <c r="F67" s="43">
        <f t="shared" si="85"/>
        <v>78588</v>
      </c>
      <c r="G67" s="43"/>
      <c r="H67" s="43"/>
      <c r="I67" s="43"/>
      <c r="J67" s="43"/>
      <c r="K67" s="43"/>
      <c r="L67" s="43"/>
      <c r="M67" s="43">
        <v>118</v>
      </c>
      <c r="N67" s="43">
        <f t="shared" si="78"/>
        <v>8732</v>
      </c>
      <c r="O67" s="43">
        <f t="shared" si="79"/>
        <v>78588</v>
      </c>
      <c r="P67" s="43"/>
      <c r="Q67" s="43"/>
      <c r="R67" s="43"/>
    </row>
    <row r="68" ht="20" customHeight="1" spans="1:18">
      <c r="A68" s="43"/>
      <c r="B68" s="43" t="s">
        <v>236</v>
      </c>
      <c r="C68" s="43">
        <v>115</v>
      </c>
      <c r="D68" s="43">
        <f t="shared" ref="D68:F68" si="86">G68+J68+M68+P68</f>
        <v>115</v>
      </c>
      <c r="E68" s="43">
        <f t="shared" si="86"/>
        <v>8510</v>
      </c>
      <c r="F68" s="43">
        <f t="shared" si="86"/>
        <v>76590</v>
      </c>
      <c r="G68" s="43"/>
      <c r="H68" s="43"/>
      <c r="I68" s="43"/>
      <c r="J68" s="43"/>
      <c r="K68" s="43"/>
      <c r="L68" s="43"/>
      <c r="M68" s="43">
        <v>115</v>
      </c>
      <c r="N68" s="43">
        <f t="shared" si="78"/>
        <v>8510</v>
      </c>
      <c r="O68" s="43">
        <f t="shared" si="79"/>
        <v>76590</v>
      </c>
      <c r="P68" s="43"/>
      <c r="Q68" s="43"/>
      <c r="R68" s="43"/>
    </row>
    <row r="69" ht="20" customHeight="1" spans="1:18">
      <c r="A69" s="43"/>
      <c r="B69" s="43" t="s">
        <v>237</v>
      </c>
      <c r="C69" s="43">
        <v>132</v>
      </c>
      <c r="D69" s="43">
        <f t="shared" ref="D69:F69" si="87">G69+J69+M69+P69</f>
        <v>132</v>
      </c>
      <c r="E69" s="43">
        <f t="shared" si="87"/>
        <v>9768</v>
      </c>
      <c r="F69" s="43">
        <f t="shared" si="87"/>
        <v>87912</v>
      </c>
      <c r="G69" s="43"/>
      <c r="H69" s="43"/>
      <c r="I69" s="43"/>
      <c r="J69" s="43"/>
      <c r="K69" s="43"/>
      <c r="L69" s="43"/>
      <c r="M69" s="43">
        <v>132</v>
      </c>
      <c r="N69" s="43">
        <f t="shared" si="78"/>
        <v>9768</v>
      </c>
      <c r="O69" s="43">
        <f t="shared" si="79"/>
        <v>87912</v>
      </c>
      <c r="P69" s="43"/>
      <c r="Q69" s="43"/>
      <c r="R69" s="43"/>
    </row>
    <row r="70" ht="20" customHeight="1" spans="1:18">
      <c r="A70" s="43"/>
      <c r="B70" s="43" t="s">
        <v>238</v>
      </c>
      <c r="C70" s="43">
        <v>135</v>
      </c>
      <c r="D70" s="43">
        <f t="shared" ref="D70:F70" si="88">G70+J70+M70+P70</f>
        <v>135</v>
      </c>
      <c r="E70" s="43">
        <f t="shared" si="88"/>
        <v>9990</v>
      </c>
      <c r="F70" s="43">
        <f t="shared" si="88"/>
        <v>89910</v>
      </c>
      <c r="G70" s="43"/>
      <c r="H70" s="43"/>
      <c r="I70" s="43"/>
      <c r="J70" s="43">
        <v>135</v>
      </c>
      <c r="K70" s="43">
        <f t="shared" ref="K70:K84" si="89">J70*74</f>
        <v>9990</v>
      </c>
      <c r="L70" s="43">
        <f t="shared" ref="L70:L84" si="90">K70*9</f>
        <v>89910</v>
      </c>
      <c r="M70" s="43"/>
      <c r="N70" s="43"/>
      <c r="O70" s="43"/>
      <c r="P70" s="43"/>
      <c r="Q70" s="43"/>
      <c r="R70" s="43"/>
    </row>
    <row r="71" ht="20" customHeight="1" spans="1:18">
      <c r="A71" s="43"/>
      <c r="B71" s="43" t="s">
        <v>152</v>
      </c>
      <c r="C71" s="43">
        <v>63</v>
      </c>
      <c r="D71" s="43">
        <f t="shared" ref="D71:F71" si="91">G71+J71+M71+P71</f>
        <v>63</v>
      </c>
      <c r="E71" s="43">
        <f t="shared" si="91"/>
        <v>4662</v>
      </c>
      <c r="F71" s="43">
        <f t="shared" si="91"/>
        <v>41958</v>
      </c>
      <c r="G71" s="43"/>
      <c r="H71" s="43"/>
      <c r="I71" s="43"/>
      <c r="J71" s="43"/>
      <c r="K71" s="43"/>
      <c r="L71" s="43"/>
      <c r="M71" s="43">
        <v>63</v>
      </c>
      <c r="N71" s="43">
        <f t="shared" ref="N71:N74" si="92">M71*74</f>
        <v>4662</v>
      </c>
      <c r="O71" s="43">
        <f t="shared" ref="O71:O74" si="93">N71*9</f>
        <v>41958</v>
      </c>
      <c r="P71" s="43"/>
      <c r="Q71" s="43"/>
      <c r="R71" s="43"/>
    </row>
    <row r="72" ht="20" customHeight="1" spans="1:18">
      <c r="A72" s="43"/>
      <c r="B72" s="43" t="s">
        <v>239</v>
      </c>
      <c r="C72" s="43">
        <v>97</v>
      </c>
      <c r="D72" s="43">
        <f t="shared" ref="D72:F72" si="94">G72+J72+M72+P72</f>
        <v>97</v>
      </c>
      <c r="E72" s="43">
        <f t="shared" si="94"/>
        <v>7178</v>
      </c>
      <c r="F72" s="43">
        <f t="shared" si="94"/>
        <v>64602</v>
      </c>
      <c r="G72" s="43"/>
      <c r="H72" s="43"/>
      <c r="I72" s="43"/>
      <c r="J72" s="43">
        <v>97</v>
      </c>
      <c r="K72" s="43">
        <f t="shared" si="89"/>
        <v>7178</v>
      </c>
      <c r="L72" s="43">
        <f t="shared" si="90"/>
        <v>64602</v>
      </c>
      <c r="M72" s="43"/>
      <c r="N72" s="43"/>
      <c r="O72" s="43"/>
      <c r="P72" s="43"/>
      <c r="Q72" s="43"/>
      <c r="R72" s="43"/>
    </row>
    <row r="73" ht="20" customHeight="1" spans="1:18">
      <c r="A73" s="43"/>
      <c r="B73" s="43" t="s">
        <v>240</v>
      </c>
      <c r="C73" s="43">
        <v>140</v>
      </c>
      <c r="D73" s="43">
        <f t="shared" ref="D73:F73" si="95">G73+J73+M73+P73</f>
        <v>140</v>
      </c>
      <c r="E73" s="43">
        <f t="shared" si="95"/>
        <v>10360</v>
      </c>
      <c r="F73" s="43">
        <f t="shared" si="95"/>
        <v>93240</v>
      </c>
      <c r="G73" s="43"/>
      <c r="H73" s="43"/>
      <c r="I73" s="43"/>
      <c r="J73" s="43"/>
      <c r="K73" s="43"/>
      <c r="L73" s="43"/>
      <c r="M73" s="43">
        <v>140</v>
      </c>
      <c r="N73" s="43">
        <f t="shared" si="92"/>
        <v>10360</v>
      </c>
      <c r="O73" s="43">
        <f t="shared" si="93"/>
        <v>93240</v>
      </c>
      <c r="P73" s="43"/>
      <c r="Q73" s="43"/>
      <c r="R73" s="43"/>
    </row>
    <row r="74" s="151" customFormat="1" ht="23" customHeight="1" spans="1:18">
      <c r="A74" s="41" t="s">
        <v>241</v>
      </c>
      <c r="B74" s="43" t="s">
        <v>15</v>
      </c>
      <c r="C74" s="43">
        <v>1442</v>
      </c>
      <c r="D74" s="43">
        <f t="shared" ref="D74:F74" si="96">G74+J74+M74+P74</f>
        <v>1442</v>
      </c>
      <c r="E74" s="43">
        <f t="shared" si="96"/>
        <v>106708</v>
      </c>
      <c r="F74" s="43">
        <f t="shared" si="96"/>
        <v>960372</v>
      </c>
      <c r="G74" s="43"/>
      <c r="H74" s="43"/>
      <c r="I74" s="43"/>
      <c r="J74" s="43">
        <f>SUM(J75:J89)</f>
        <v>1077</v>
      </c>
      <c r="K74" s="43">
        <f t="shared" si="89"/>
        <v>79698</v>
      </c>
      <c r="L74" s="43">
        <f t="shared" si="90"/>
        <v>717282</v>
      </c>
      <c r="M74" s="43">
        <f>SUM(M75:M89)</f>
        <v>365</v>
      </c>
      <c r="N74" s="43">
        <f t="shared" si="92"/>
        <v>27010</v>
      </c>
      <c r="O74" s="43">
        <f t="shared" si="93"/>
        <v>243090</v>
      </c>
      <c r="P74" s="43"/>
      <c r="Q74" s="43"/>
      <c r="R74" s="43"/>
    </row>
    <row r="75" ht="23" customHeight="1" spans="1:18">
      <c r="A75" s="43"/>
      <c r="B75" s="43" t="s">
        <v>242</v>
      </c>
      <c r="C75" s="43">
        <v>123</v>
      </c>
      <c r="D75" s="43">
        <f t="shared" ref="D75:F75" si="97">G75+J75+M75+P75</f>
        <v>123</v>
      </c>
      <c r="E75" s="43">
        <f t="shared" si="97"/>
        <v>9102</v>
      </c>
      <c r="F75" s="43">
        <f t="shared" si="97"/>
        <v>81918</v>
      </c>
      <c r="G75" s="43"/>
      <c r="H75" s="43"/>
      <c r="I75" s="43"/>
      <c r="J75" s="43">
        <v>123</v>
      </c>
      <c r="K75" s="43">
        <f t="shared" si="89"/>
        <v>9102</v>
      </c>
      <c r="L75" s="43">
        <f t="shared" si="90"/>
        <v>81918</v>
      </c>
      <c r="M75" s="43"/>
      <c r="N75" s="43"/>
      <c r="O75" s="43"/>
      <c r="P75" s="43"/>
      <c r="Q75" s="43"/>
      <c r="R75" s="43"/>
    </row>
    <row r="76" ht="23" customHeight="1" spans="1:18">
      <c r="A76" s="43"/>
      <c r="B76" s="43" t="s">
        <v>243</v>
      </c>
      <c r="C76" s="43">
        <v>132</v>
      </c>
      <c r="D76" s="43">
        <f t="shared" ref="D76:F76" si="98">G76+J76+M76+P76</f>
        <v>132</v>
      </c>
      <c r="E76" s="43">
        <f t="shared" si="98"/>
        <v>9768</v>
      </c>
      <c r="F76" s="43">
        <f t="shared" si="98"/>
        <v>87912</v>
      </c>
      <c r="G76" s="43"/>
      <c r="H76" s="43"/>
      <c r="I76" s="43"/>
      <c r="J76" s="43">
        <v>132</v>
      </c>
      <c r="K76" s="43">
        <f t="shared" si="89"/>
        <v>9768</v>
      </c>
      <c r="L76" s="43">
        <f t="shared" si="90"/>
        <v>87912</v>
      </c>
      <c r="M76" s="43"/>
      <c r="N76" s="43"/>
      <c r="O76" s="43"/>
      <c r="P76" s="43"/>
      <c r="Q76" s="43"/>
      <c r="R76" s="43"/>
    </row>
    <row r="77" ht="23" customHeight="1" spans="1:18">
      <c r="A77" s="43"/>
      <c r="B77" s="43" t="s">
        <v>244</v>
      </c>
      <c r="C77" s="43">
        <v>71</v>
      </c>
      <c r="D77" s="43">
        <f t="shared" ref="D77:F77" si="99">G77+J77+M77+P77</f>
        <v>71</v>
      </c>
      <c r="E77" s="43">
        <f t="shared" si="99"/>
        <v>5254</v>
      </c>
      <c r="F77" s="43">
        <f t="shared" si="99"/>
        <v>47286</v>
      </c>
      <c r="G77" s="43"/>
      <c r="H77" s="43"/>
      <c r="I77" s="43"/>
      <c r="J77" s="43">
        <v>71</v>
      </c>
      <c r="K77" s="43">
        <f t="shared" si="89"/>
        <v>5254</v>
      </c>
      <c r="L77" s="43">
        <f t="shared" si="90"/>
        <v>47286</v>
      </c>
      <c r="M77" s="43"/>
      <c r="N77" s="43"/>
      <c r="O77" s="43"/>
      <c r="P77" s="43"/>
      <c r="Q77" s="43"/>
      <c r="R77" s="43"/>
    </row>
    <row r="78" ht="23" customHeight="1" spans="1:18">
      <c r="A78" s="43"/>
      <c r="B78" s="43" t="s">
        <v>132</v>
      </c>
      <c r="C78" s="43">
        <v>145</v>
      </c>
      <c r="D78" s="43">
        <f t="shared" ref="D78:F78" si="100">G78+J78+M78+P78</f>
        <v>145</v>
      </c>
      <c r="E78" s="43">
        <f t="shared" si="100"/>
        <v>10730</v>
      </c>
      <c r="F78" s="43">
        <f t="shared" si="100"/>
        <v>96570</v>
      </c>
      <c r="G78" s="43"/>
      <c r="H78" s="43"/>
      <c r="I78" s="43"/>
      <c r="J78" s="43">
        <v>145</v>
      </c>
      <c r="K78" s="43">
        <f t="shared" si="89"/>
        <v>10730</v>
      </c>
      <c r="L78" s="43">
        <f t="shared" si="90"/>
        <v>96570</v>
      </c>
      <c r="M78" s="43"/>
      <c r="N78" s="43"/>
      <c r="O78" s="43"/>
      <c r="P78" s="43"/>
      <c r="Q78" s="43"/>
      <c r="R78" s="43"/>
    </row>
    <row r="79" ht="23" customHeight="1" spans="1:18">
      <c r="A79" s="43"/>
      <c r="B79" s="43" t="s">
        <v>245</v>
      </c>
      <c r="C79" s="43">
        <v>111</v>
      </c>
      <c r="D79" s="43">
        <f t="shared" ref="D79:F79" si="101">G79+J79+M79+P79</f>
        <v>111</v>
      </c>
      <c r="E79" s="43">
        <f t="shared" si="101"/>
        <v>8214</v>
      </c>
      <c r="F79" s="43">
        <f t="shared" si="101"/>
        <v>73926</v>
      </c>
      <c r="G79" s="43"/>
      <c r="H79" s="43"/>
      <c r="I79" s="43"/>
      <c r="J79" s="43">
        <v>111</v>
      </c>
      <c r="K79" s="43">
        <f t="shared" si="89"/>
        <v>8214</v>
      </c>
      <c r="L79" s="43">
        <f t="shared" si="90"/>
        <v>73926</v>
      </c>
      <c r="M79" s="43"/>
      <c r="N79" s="43"/>
      <c r="O79" s="43"/>
      <c r="P79" s="43"/>
      <c r="Q79" s="43"/>
      <c r="R79" s="43"/>
    </row>
    <row r="80" ht="23" customHeight="1" spans="1:18">
      <c r="A80" s="43"/>
      <c r="B80" s="43" t="s">
        <v>246</v>
      </c>
      <c r="C80" s="43">
        <v>49</v>
      </c>
      <c r="D80" s="43">
        <f t="shared" ref="D80:F80" si="102">G80+J80+M80+P80</f>
        <v>49</v>
      </c>
      <c r="E80" s="43">
        <f t="shared" si="102"/>
        <v>3626</v>
      </c>
      <c r="F80" s="43">
        <f t="shared" si="102"/>
        <v>32634</v>
      </c>
      <c r="G80" s="43"/>
      <c r="H80" s="43"/>
      <c r="I80" s="43"/>
      <c r="J80" s="43">
        <v>49</v>
      </c>
      <c r="K80" s="43">
        <f t="shared" si="89"/>
        <v>3626</v>
      </c>
      <c r="L80" s="43">
        <f t="shared" si="90"/>
        <v>32634</v>
      </c>
      <c r="M80" s="43"/>
      <c r="N80" s="43"/>
      <c r="O80" s="43"/>
      <c r="P80" s="43"/>
      <c r="Q80" s="43"/>
      <c r="R80" s="43"/>
    </row>
    <row r="81" ht="23" customHeight="1" spans="1:18">
      <c r="A81" s="43"/>
      <c r="B81" s="43" t="s">
        <v>247</v>
      </c>
      <c r="C81" s="43">
        <v>74</v>
      </c>
      <c r="D81" s="43">
        <f t="shared" ref="D81:F81" si="103">G81+J81+M81+P81</f>
        <v>74</v>
      </c>
      <c r="E81" s="43">
        <f t="shared" si="103"/>
        <v>5476</v>
      </c>
      <c r="F81" s="43">
        <f t="shared" si="103"/>
        <v>49284</v>
      </c>
      <c r="G81" s="43"/>
      <c r="H81" s="43"/>
      <c r="I81" s="43"/>
      <c r="J81" s="43">
        <v>74</v>
      </c>
      <c r="K81" s="43">
        <f t="shared" si="89"/>
        <v>5476</v>
      </c>
      <c r="L81" s="43">
        <f t="shared" si="90"/>
        <v>49284</v>
      </c>
      <c r="M81" s="43"/>
      <c r="N81" s="43"/>
      <c r="O81" s="43"/>
      <c r="P81" s="43"/>
      <c r="Q81" s="43"/>
      <c r="R81" s="43"/>
    </row>
    <row r="82" ht="23" customHeight="1" spans="1:18">
      <c r="A82" s="43"/>
      <c r="B82" s="43" t="s">
        <v>248</v>
      </c>
      <c r="C82" s="43">
        <v>124</v>
      </c>
      <c r="D82" s="43">
        <f t="shared" ref="D82:F82" si="104">G82+J82+M82+P82</f>
        <v>124</v>
      </c>
      <c r="E82" s="43">
        <f t="shared" si="104"/>
        <v>9176</v>
      </c>
      <c r="F82" s="43">
        <f t="shared" si="104"/>
        <v>82584</v>
      </c>
      <c r="G82" s="43"/>
      <c r="H82" s="43"/>
      <c r="I82" s="43"/>
      <c r="J82" s="43">
        <v>124</v>
      </c>
      <c r="K82" s="43">
        <f t="shared" si="89"/>
        <v>9176</v>
      </c>
      <c r="L82" s="43">
        <f t="shared" si="90"/>
        <v>82584</v>
      </c>
      <c r="M82" s="43"/>
      <c r="N82" s="43"/>
      <c r="O82" s="43"/>
      <c r="P82" s="43"/>
      <c r="Q82" s="43"/>
      <c r="R82" s="43"/>
    </row>
    <row r="83" ht="23" customHeight="1" spans="1:18">
      <c r="A83" s="43"/>
      <c r="B83" s="43" t="s">
        <v>249</v>
      </c>
      <c r="C83" s="43">
        <v>120</v>
      </c>
      <c r="D83" s="43">
        <f t="shared" ref="D83:F83" si="105">G83+J83+M83+P83</f>
        <v>120</v>
      </c>
      <c r="E83" s="43">
        <f t="shared" si="105"/>
        <v>8880</v>
      </c>
      <c r="F83" s="43">
        <f t="shared" si="105"/>
        <v>79920</v>
      </c>
      <c r="G83" s="43"/>
      <c r="H83" s="43"/>
      <c r="I83" s="43"/>
      <c r="J83" s="43">
        <v>120</v>
      </c>
      <c r="K83" s="43">
        <f t="shared" si="89"/>
        <v>8880</v>
      </c>
      <c r="L83" s="43">
        <f t="shared" si="90"/>
        <v>79920</v>
      </c>
      <c r="M83" s="43"/>
      <c r="N83" s="43"/>
      <c r="O83" s="43"/>
      <c r="P83" s="43"/>
      <c r="Q83" s="43"/>
      <c r="R83" s="43"/>
    </row>
    <row r="84" ht="23" customHeight="1" spans="1:18">
      <c r="A84" s="43"/>
      <c r="B84" s="43" t="s">
        <v>250</v>
      </c>
      <c r="C84" s="43">
        <v>78</v>
      </c>
      <c r="D84" s="43">
        <f t="shared" ref="D84:F84" si="106">G84+J84+M84+P84</f>
        <v>78</v>
      </c>
      <c r="E84" s="43">
        <f t="shared" si="106"/>
        <v>5772</v>
      </c>
      <c r="F84" s="43">
        <f t="shared" si="106"/>
        <v>51948</v>
      </c>
      <c r="G84" s="43"/>
      <c r="H84" s="43"/>
      <c r="I84" s="43"/>
      <c r="J84" s="43">
        <v>78</v>
      </c>
      <c r="K84" s="43">
        <f t="shared" si="89"/>
        <v>5772</v>
      </c>
      <c r="L84" s="43">
        <f t="shared" si="90"/>
        <v>51948</v>
      </c>
      <c r="M84" s="43"/>
      <c r="N84" s="43"/>
      <c r="O84" s="43"/>
      <c r="P84" s="43"/>
      <c r="Q84" s="43"/>
      <c r="R84" s="43"/>
    </row>
    <row r="85" ht="23" customHeight="1" spans="1:18">
      <c r="A85" s="43"/>
      <c r="B85" s="43" t="s">
        <v>251</v>
      </c>
      <c r="C85" s="43">
        <v>83</v>
      </c>
      <c r="D85" s="43">
        <f t="shared" ref="D85:F85" si="107">G85+J85+M85+P85</f>
        <v>83</v>
      </c>
      <c r="E85" s="43">
        <f t="shared" si="107"/>
        <v>6142</v>
      </c>
      <c r="F85" s="43">
        <f t="shared" si="107"/>
        <v>55278</v>
      </c>
      <c r="G85" s="43"/>
      <c r="H85" s="43"/>
      <c r="I85" s="43"/>
      <c r="J85" s="43"/>
      <c r="K85" s="43"/>
      <c r="L85" s="43"/>
      <c r="M85" s="43">
        <v>83</v>
      </c>
      <c r="N85" s="43">
        <f t="shared" ref="N85:N90" si="108">M85*74</f>
        <v>6142</v>
      </c>
      <c r="O85" s="43">
        <f t="shared" ref="O85:O90" si="109">N85*9</f>
        <v>55278</v>
      </c>
      <c r="P85" s="43"/>
      <c r="Q85" s="43"/>
      <c r="R85" s="43"/>
    </row>
    <row r="86" ht="23" customHeight="1" spans="1:18">
      <c r="A86" s="43"/>
      <c r="B86" s="43" t="s">
        <v>252</v>
      </c>
      <c r="C86" s="43">
        <v>50</v>
      </c>
      <c r="D86" s="43">
        <f t="shared" ref="D86:F86" si="110">G86+J86+M86+P86</f>
        <v>50</v>
      </c>
      <c r="E86" s="43">
        <f t="shared" si="110"/>
        <v>3700</v>
      </c>
      <c r="F86" s="43">
        <f t="shared" si="110"/>
        <v>33300</v>
      </c>
      <c r="G86" s="43"/>
      <c r="H86" s="43"/>
      <c r="I86" s="43"/>
      <c r="J86" s="43">
        <v>50</v>
      </c>
      <c r="K86" s="43">
        <f t="shared" ref="K86:K93" si="111">J86*74</f>
        <v>3700</v>
      </c>
      <c r="L86" s="43">
        <f t="shared" ref="L86:L93" si="112">K86*9</f>
        <v>33300</v>
      </c>
      <c r="M86" s="43"/>
      <c r="N86" s="43"/>
      <c r="O86" s="43"/>
      <c r="P86" s="43"/>
      <c r="Q86" s="43"/>
      <c r="R86" s="43"/>
    </row>
    <row r="87" ht="23" customHeight="1" spans="1:18">
      <c r="A87" s="43"/>
      <c r="B87" s="43" t="s">
        <v>253</v>
      </c>
      <c r="C87" s="43">
        <v>93</v>
      </c>
      <c r="D87" s="43">
        <f t="shared" ref="D87:F87" si="113">G87+J87+M87+P87</f>
        <v>93</v>
      </c>
      <c r="E87" s="43">
        <f t="shared" si="113"/>
        <v>6882</v>
      </c>
      <c r="F87" s="43">
        <f t="shared" si="113"/>
        <v>61938</v>
      </c>
      <c r="G87" s="43"/>
      <c r="H87" s="43"/>
      <c r="I87" s="43"/>
      <c r="J87" s="43"/>
      <c r="K87" s="43"/>
      <c r="L87" s="43"/>
      <c r="M87" s="43">
        <v>93</v>
      </c>
      <c r="N87" s="43">
        <f t="shared" si="108"/>
        <v>6882</v>
      </c>
      <c r="O87" s="43">
        <f t="shared" si="109"/>
        <v>61938</v>
      </c>
      <c r="P87" s="43"/>
      <c r="Q87" s="43"/>
      <c r="R87" s="43"/>
    </row>
    <row r="88" ht="23" customHeight="1" spans="1:18">
      <c r="A88" s="43"/>
      <c r="B88" s="43" t="s">
        <v>254</v>
      </c>
      <c r="C88" s="43">
        <v>146</v>
      </c>
      <c r="D88" s="43">
        <f t="shared" ref="D88:F88" si="114">G88+J88+M88+P88</f>
        <v>146</v>
      </c>
      <c r="E88" s="43">
        <f t="shared" si="114"/>
        <v>10804</v>
      </c>
      <c r="F88" s="43">
        <f t="shared" si="114"/>
        <v>97236</v>
      </c>
      <c r="G88" s="43"/>
      <c r="H88" s="43"/>
      <c r="I88" s="43"/>
      <c r="J88" s="43"/>
      <c r="K88" s="43"/>
      <c r="L88" s="43"/>
      <c r="M88" s="43">
        <v>146</v>
      </c>
      <c r="N88" s="43">
        <f t="shared" si="108"/>
        <v>10804</v>
      </c>
      <c r="O88" s="43">
        <f t="shared" si="109"/>
        <v>97236</v>
      </c>
      <c r="P88" s="43"/>
      <c r="Q88" s="43"/>
      <c r="R88" s="43"/>
    </row>
    <row r="89" ht="23" customHeight="1" spans="1:18">
      <c r="A89" s="43"/>
      <c r="B89" s="43" t="s">
        <v>255</v>
      </c>
      <c r="C89" s="43">
        <v>43</v>
      </c>
      <c r="D89" s="43">
        <f t="shared" ref="D89:F89" si="115">G89+J89+M89+P89</f>
        <v>43</v>
      </c>
      <c r="E89" s="43">
        <f t="shared" si="115"/>
        <v>3182</v>
      </c>
      <c r="F89" s="43">
        <f t="shared" si="115"/>
        <v>28638</v>
      </c>
      <c r="G89" s="43"/>
      <c r="H89" s="43"/>
      <c r="I89" s="43"/>
      <c r="J89" s="43"/>
      <c r="K89" s="43"/>
      <c r="L89" s="43"/>
      <c r="M89" s="43">
        <v>43</v>
      </c>
      <c r="N89" s="43">
        <f t="shared" si="108"/>
        <v>3182</v>
      </c>
      <c r="O89" s="43">
        <f t="shared" si="109"/>
        <v>28638</v>
      </c>
      <c r="P89" s="43"/>
      <c r="Q89" s="43"/>
      <c r="R89" s="43"/>
    </row>
    <row r="90" s="151" customFormat="1" ht="23" customHeight="1" spans="1:18">
      <c r="A90" s="41" t="s">
        <v>256</v>
      </c>
      <c r="B90" s="43" t="s">
        <v>15</v>
      </c>
      <c r="C90" s="43">
        <v>1325</v>
      </c>
      <c r="D90" s="43">
        <f t="shared" ref="D90:F90" si="116">G90+J90+M90+P90</f>
        <v>1325</v>
      </c>
      <c r="E90" s="43">
        <f t="shared" si="116"/>
        <v>98050</v>
      </c>
      <c r="F90" s="43">
        <f t="shared" si="116"/>
        <v>882450</v>
      </c>
      <c r="G90" s="43"/>
      <c r="H90" s="43"/>
      <c r="I90" s="43"/>
      <c r="J90" s="43">
        <f>SUM(J91:J102)</f>
        <v>832</v>
      </c>
      <c r="K90" s="43">
        <f t="shared" si="111"/>
        <v>61568</v>
      </c>
      <c r="L90" s="43">
        <f t="shared" si="112"/>
        <v>554112</v>
      </c>
      <c r="M90" s="43">
        <f>SUM(M91:M102)</f>
        <v>493</v>
      </c>
      <c r="N90" s="43">
        <f t="shared" si="108"/>
        <v>36482</v>
      </c>
      <c r="O90" s="43">
        <f t="shared" si="109"/>
        <v>328338</v>
      </c>
      <c r="P90" s="43"/>
      <c r="Q90" s="43"/>
      <c r="R90" s="43"/>
    </row>
    <row r="91" ht="23" customHeight="1" spans="1:18">
      <c r="A91" s="43"/>
      <c r="B91" s="43" t="s">
        <v>257</v>
      </c>
      <c r="C91" s="43">
        <v>62</v>
      </c>
      <c r="D91" s="43">
        <f t="shared" ref="D91:F91" si="117">G91+J91+M91+P91</f>
        <v>62</v>
      </c>
      <c r="E91" s="43">
        <f t="shared" si="117"/>
        <v>4588</v>
      </c>
      <c r="F91" s="43">
        <f t="shared" si="117"/>
        <v>41292</v>
      </c>
      <c r="G91" s="43"/>
      <c r="H91" s="43"/>
      <c r="I91" s="43"/>
      <c r="J91" s="43">
        <v>62</v>
      </c>
      <c r="K91" s="43">
        <f t="shared" si="111"/>
        <v>4588</v>
      </c>
      <c r="L91" s="43">
        <f t="shared" si="112"/>
        <v>41292</v>
      </c>
      <c r="M91" s="43"/>
      <c r="N91" s="43"/>
      <c r="O91" s="43"/>
      <c r="P91" s="43"/>
      <c r="Q91" s="43"/>
      <c r="R91" s="43"/>
    </row>
    <row r="92" ht="23" customHeight="1" spans="1:18">
      <c r="A92" s="43"/>
      <c r="B92" s="43" t="s">
        <v>258</v>
      </c>
      <c r="C92" s="43">
        <v>135</v>
      </c>
      <c r="D92" s="43">
        <f t="shared" ref="D92:F92" si="118">G92+J92+M92+P92</f>
        <v>135</v>
      </c>
      <c r="E92" s="43">
        <f t="shared" si="118"/>
        <v>9990</v>
      </c>
      <c r="F92" s="43">
        <f t="shared" si="118"/>
        <v>89910</v>
      </c>
      <c r="G92" s="43"/>
      <c r="H92" s="43"/>
      <c r="I92" s="43"/>
      <c r="J92" s="43">
        <v>135</v>
      </c>
      <c r="K92" s="43">
        <f t="shared" si="111"/>
        <v>9990</v>
      </c>
      <c r="L92" s="43">
        <f t="shared" si="112"/>
        <v>89910</v>
      </c>
      <c r="M92" s="43"/>
      <c r="N92" s="43"/>
      <c r="O92" s="43"/>
      <c r="P92" s="43"/>
      <c r="Q92" s="43"/>
      <c r="R92" s="43"/>
    </row>
    <row r="93" ht="23" customHeight="1" spans="1:18">
      <c r="A93" s="43"/>
      <c r="B93" s="43" t="s">
        <v>259</v>
      </c>
      <c r="C93" s="43">
        <v>65</v>
      </c>
      <c r="D93" s="43">
        <f t="shared" ref="D93:F93" si="119">G93+J93+M93+P93</f>
        <v>65</v>
      </c>
      <c r="E93" s="43">
        <f t="shared" si="119"/>
        <v>4810</v>
      </c>
      <c r="F93" s="43">
        <f t="shared" si="119"/>
        <v>43290</v>
      </c>
      <c r="G93" s="43"/>
      <c r="H93" s="43"/>
      <c r="I93" s="43"/>
      <c r="J93" s="43">
        <v>65</v>
      </c>
      <c r="K93" s="43">
        <f t="shared" si="111"/>
        <v>4810</v>
      </c>
      <c r="L93" s="43">
        <f t="shared" si="112"/>
        <v>43290</v>
      </c>
      <c r="M93" s="43"/>
      <c r="N93" s="43"/>
      <c r="O93" s="43"/>
      <c r="P93" s="43"/>
      <c r="Q93" s="43"/>
      <c r="R93" s="43"/>
    </row>
    <row r="94" ht="23" customHeight="1" spans="1:18">
      <c r="A94" s="43"/>
      <c r="B94" s="43" t="s">
        <v>129</v>
      </c>
      <c r="C94" s="43">
        <v>81</v>
      </c>
      <c r="D94" s="43">
        <f t="shared" ref="D94:F94" si="120">G94+J94+M94+P94</f>
        <v>81</v>
      </c>
      <c r="E94" s="43">
        <f t="shared" si="120"/>
        <v>5994</v>
      </c>
      <c r="F94" s="43">
        <f t="shared" si="120"/>
        <v>53946</v>
      </c>
      <c r="G94" s="43"/>
      <c r="H94" s="43"/>
      <c r="I94" s="43"/>
      <c r="J94" s="43"/>
      <c r="K94" s="43"/>
      <c r="L94" s="43"/>
      <c r="M94" s="43">
        <v>81</v>
      </c>
      <c r="N94" s="43">
        <f t="shared" ref="N94:N98" si="121">M94*74</f>
        <v>5994</v>
      </c>
      <c r="O94" s="43">
        <f t="shared" ref="O94:O98" si="122">N94*9</f>
        <v>53946</v>
      </c>
      <c r="P94" s="43"/>
      <c r="Q94" s="43"/>
      <c r="R94" s="43"/>
    </row>
    <row r="95" ht="23" customHeight="1" spans="1:18">
      <c r="A95" s="43"/>
      <c r="B95" s="43" t="s">
        <v>260</v>
      </c>
      <c r="C95" s="43">
        <v>155</v>
      </c>
      <c r="D95" s="43">
        <f t="shared" ref="D95:F95" si="123">G95+J95+M95+P95</f>
        <v>155</v>
      </c>
      <c r="E95" s="43">
        <f t="shared" si="123"/>
        <v>11470</v>
      </c>
      <c r="F95" s="43">
        <f t="shared" si="123"/>
        <v>103230</v>
      </c>
      <c r="G95" s="43"/>
      <c r="H95" s="43"/>
      <c r="I95" s="43"/>
      <c r="J95" s="43">
        <v>155</v>
      </c>
      <c r="K95" s="43">
        <f t="shared" ref="K95:K100" si="124">J95*74</f>
        <v>11470</v>
      </c>
      <c r="L95" s="43">
        <f t="shared" ref="L95:L100" si="125">K95*9</f>
        <v>103230</v>
      </c>
      <c r="M95" s="43"/>
      <c r="N95" s="43"/>
      <c r="O95" s="43"/>
      <c r="P95" s="43"/>
      <c r="Q95" s="43"/>
      <c r="R95" s="43"/>
    </row>
    <row r="96" ht="23" customHeight="1" spans="1:18">
      <c r="A96" s="43"/>
      <c r="B96" s="43" t="s">
        <v>261</v>
      </c>
      <c r="C96" s="43">
        <v>37</v>
      </c>
      <c r="D96" s="43">
        <f t="shared" ref="D96:F96" si="126">G96+J96+M96+P96</f>
        <v>37</v>
      </c>
      <c r="E96" s="43">
        <f t="shared" si="126"/>
        <v>2738</v>
      </c>
      <c r="F96" s="43">
        <f t="shared" si="126"/>
        <v>24642</v>
      </c>
      <c r="G96" s="43"/>
      <c r="H96" s="43"/>
      <c r="I96" s="43"/>
      <c r="J96" s="43">
        <v>37</v>
      </c>
      <c r="K96" s="43">
        <f t="shared" si="124"/>
        <v>2738</v>
      </c>
      <c r="L96" s="43">
        <f t="shared" si="125"/>
        <v>24642</v>
      </c>
      <c r="M96" s="43"/>
      <c r="N96" s="43"/>
      <c r="O96" s="43"/>
      <c r="P96" s="43"/>
      <c r="Q96" s="43"/>
      <c r="R96" s="43"/>
    </row>
    <row r="97" ht="23" customHeight="1" spans="1:18">
      <c r="A97" s="43"/>
      <c r="B97" s="43" t="s">
        <v>262</v>
      </c>
      <c r="C97" s="43">
        <v>117</v>
      </c>
      <c r="D97" s="43">
        <f t="shared" ref="D97:F97" si="127">G97+J97+M97+P97</f>
        <v>117</v>
      </c>
      <c r="E97" s="43">
        <f t="shared" si="127"/>
        <v>8658</v>
      </c>
      <c r="F97" s="43">
        <f t="shared" si="127"/>
        <v>77922</v>
      </c>
      <c r="G97" s="43"/>
      <c r="H97" s="43"/>
      <c r="I97" s="43"/>
      <c r="J97" s="43"/>
      <c r="K97" s="43"/>
      <c r="L97" s="43"/>
      <c r="M97" s="43">
        <v>117</v>
      </c>
      <c r="N97" s="43">
        <f t="shared" si="121"/>
        <v>8658</v>
      </c>
      <c r="O97" s="43">
        <f t="shared" si="122"/>
        <v>77922</v>
      </c>
      <c r="P97" s="43"/>
      <c r="Q97" s="43"/>
      <c r="R97" s="43"/>
    </row>
    <row r="98" ht="23" customHeight="1" spans="1:18">
      <c r="A98" s="43"/>
      <c r="B98" s="43" t="s">
        <v>263</v>
      </c>
      <c r="C98" s="43">
        <v>163</v>
      </c>
      <c r="D98" s="43">
        <f t="shared" ref="D98:F98" si="128">G98+J98+M98+P98</f>
        <v>163</v>
      </c>
      <c r="E98" s="43">
        <f t="shared" si="128"/>
        <v>12062</v>
      </c>
      <c r="F98" s="43">
        <f t="shared" si="128"/>
        <v>108558</v>
      </c>
      <c r="G98" s="43"/>
      <c r="H98" s="43"/>
      <c r="I98" s="43"/>
      <c r="J98" s="43"/>
      <c r="K98" s="43"/>
      <c r="L98" s="43"/>
      <c r="M98" s="43">
        <v>163</v>
      </c>
      <c r="N98" s="43">
        <f t="shared" si="121"/>
        <v>12062</v>
      </c>
      <c r="O98" s="43">
        <f t="shared" si="122"/>
        <v>108558</v>
      </c>
      <c r="P98" s="43"/>
      <c r="Q98" s="43"/>
      <c r="R98" s="43"/>
    </row>
    <row r="99" ht="23" customHeight="1" spans="1:18">
      <c r="A99" s="43"/>
      <c r="B99" s="43" t="s">
        <v>264</v>
      </c>
      <c r="C99" s="43">
        <v>135</v>
      </c>
      <c r="D99" s="43">
        <f t="shared" ref="D99:F99" si="129">G99+J99+M99+P99</f>
        <v>135</v>
      </c>
      <c r="E99" s="43">
        <f t="shared" si="129"/>
        <v>9990</v>
      </c>
      <c r="F99" s="43">
        <f t="shared" si="129"/>
        <v>89910</v>
      </c>
      <c r="G99" s="43"/>
      <c r="H99" s="43"/>
      <c r="I99" s="43"/>
      <c r="J99" s="43">
        <v>135</v>
      </c>
      <c r="K99" s="43">
        <f t="shared" si="124"/>
        <v>9990</v>
      </c>
      <c r="L99" s="43">
        <f t="shared" si="125"/>
        <v>89910</v>
      </c>
      <c r="M99" s="43"/>
      <c r="N99" s="43"/>
      <c r="O99" s="43"/>
      <c r="P99" s="43"/>
      <c r="Q99" s="43"/>
      <c r="R99" s="43"/>
    </row>
    <row r="100" ht="23" customHeight="1" spans="1:18">
      <c r="A100" s="43"/>
      <c r="B100" s="43" t="s">
        <v>265</v>
      </c>
      <c r="C100" s="43">
        <v>59</v>
      </c>
      <c r="D100" s="43">
        <f t="shared" ref="D100:F100" si="130">G100+J100+M100+P100</f>
        <v>59</v>
      </c>
      <c r="E100" s="43">
        <f t="shared" si="130"/>
        <v>4366</v>
      </c>
      <c r="F100" s="43">
        <f t="shared" si="130"/>
        <v>39294</v>
      </c>
      <c r="G100" s="43"/>
      <c r="H100" s="43"/>
      <c r="I100" s="43"/>
      <c r="J100" s="43">
        <v>59</v>
      </c>
      <c r="K100" s="43">
        <f t="shared" si="124"/>
        <v>4366</v>
      </c>
      <c r="L100" s="43">
        <f t="shared" si="125"/>
        <v>39294</v>
      </c>
      <c r="M100" s="43"/>
      <c r="N100" s="43"/>
      <c r="O100" s="43"/>
      <c r="P100" s="43"/>
      <c r="Q100" s="43"/>
      <c r="R100" s="43"/>
    </row>
    <row r="101" ht="23" customHeight="1" spans="1:18">
      <c r="A101" s="43"/>
      <c r="B101" s="43" t="s">
        <v>266</v>
      </c>
      <c r="C101" s="43">
        <v>132</v>
      </c>
      <c r="D101" s="43">
        <f t="shared" ref="D101:F101" si="131">G101+J101+M101+P101</f>
        <v>132</v>
      </c>
      <c r="E101" s="43">
        <f t="shared" si="131"/>
        <v>9768</v>
      </c>
      <c r="F101" s="43">
        <f t="shared" si="131"/>
        <v>87912</v>
      </c>
      <c r="G101" s="43"/>
      <c r="H101" s="43"/>
      <c r="I101" s="43"/>
      <c r="J101" s="43"/>
      <c r="K101" s="43"/>
      <c r="L101" s="43"/>
      <c r="M101" s="43">
        <v>132</v>
      </c>
      <c r="N101" s="43">
        <f>M101*74</f>
        <v>9768</v>
      </c>
      <c r="O101" s="43">
        <f>N101*9</f>
        <v>87912</v>
      </c>
      <c r="P101" s="43"/>
      <c r="Q101" s="43"/>
      <c r="R101" s="43"/>
    </row>
    <row r="102" ht="23" customHeight="1" spans="1:18">
      <c r="A102" s="43"/>
      <c r="B102" s="43" t="s">
        <v>267</v>
      </c>
      <c r="C102" s="43">
        <v>184</v>
      </c>
      <c r="D102" s="43">
        <f t="shared" ref="D102:F102" si="132">G102+J102+M102+P102</f>
        <v>184</v>
      </c>
      <c r="E102" s="43">
        <f t="shared" si="132"/>
        <v>13616</v>
      </c>
      <c r="F102" s="43">
        <f t="shared" si="132"/>
        <v>122544</v>
      </c>
      <c r="G102" s="43"/>
      <c r="H102" s="43"/>
      <c r="I102" s="43"/>
      <c r="J102" s="43">
        <v>184</v>
      </c>
      <c r="K102" s="43">
        <f>J102*74</f>
        <v>13616</v>
      </c>
      <c r="L102" s="43">
        <f>K102*9</f>
        <v>122544</v>
      </c>
      <c r="M102" s="43"/>
      <c r="N102" s="43"/>
      <c r="O102" s="43"/>
      <c r="P102" s="43"/>
      <c r="Q102" s="43"/>
      <c r="R102" s="43"/>
    </row>
    <row r="103" s="151" customFormat="1" ht="24" customHeight="1" spans="1:18">
      <c r="A103" s="41" t="s">
        <v>268</v>
      </c>
      <c r="B103" s="43" t="s">
        <v>15</v>
      </c>
      <c r="C103" s="43">
        <v>3553</v>
      </c>
      <c r="D103" s="43">
        <f t="shared" ref="D103:F103" si="133">G103+J103+M103+P103</f>
        <v>3553</v>
      </c>
      <c r="E103" s="43">
        <f t="shared" si="133"/>
        <v>262922</v>
      </c>
      <c r="F103" s="43">
        <f t="shared" si="133"/>
        <v>2236872</v>
      </c>
      <c r="G103" s="43"/>
      <c r="H103" s="43"/>
      <c r="I103" s="43"/>
      <c r="J103" s="43">
        <f>SUM(J104:J130)</f>
        <v>1804</v>
      </c>
      <c r="K103" s="43">
        <f>J103*74</f>
        <v>133496</v>
      </c>
      <c r="L103" s="43">
        <f>K103*9</f>
        <v>1201464</v>
      </c>
      <c r="M103" s="43"/>
      <c r="N103" s="43"/>
      <c r="O103" s="43"/>
      <c r="P103" s="43">
        <f t="shared" ref="P103:R103" si="134">SUM(P104:P130)</f>
        <v>1749</v>
      </c>
      <c r="Q103" s="43">
        <f t="shared" si="134"/>
        <v>129426</v>
      </c>
      <c r="R103" s="43">
        <f t="shared" si="134"/>
        <v>1035408</v>
      </c>
    </row>
    <row r="104" ht="24" customHeight="1" spans="1:18">
      <c r="A104" s="43"/>
      <c r="B104" s="43" t="s">
        <v>269</v>
      </c>
      <c r="C104" s="43">
        <v>119</v>
      </c>
      <c r="D104" s="43">
        <f t="shared" ref="D104:F104" si="135">G104+J104+M104+P104</f>
        <v>119</v>
      </c>
      <c r="E104" s="43">
        <f t="shared" si="135"/>
        <v>8806</v>
      </c>
      <c r="F104" s="43">
        <f t="shared" si="135"/>
        <v>70448</v>
      </c>
      <c r="G104" s="43"/>
      <c r="H104" s="43"/>
      <c r="I104" s="43"/>
      <c r="J104" s="43"/>
      <c r="K104" s="43"/>
      <c r="L104" s="43"/>
      <c r="M104" s="43"/>
      <c r="N104" s="43"/>
      <c r="O104" s="43"/>
      <c r="P104" s="43">
        <v>119</v>
      </c>
      <c r="Q104" s="43">
        <f t="shared" ref="Q104:Q109" si="136">P104*74</f>
        <v>8806</v>
      </c>
      <c r="R104" s="43">
        <f t="shared" ref="R104:R109" si="137">Q104*8</f>
        <v>70448</v>
      </c>
    </row>
    <row r="105" ht="24" customHeight="1" spans="1:18">
      <c r="A105" s="43"/>
      <c r="B105" s="43" t="s">
        <v>270</v>
      </c>
      <c r="C105" s="43">
        <v>132</v>
      </c>
      <c r="D105" s="43">
        <f t="shared" ref="D105:F105" si="138">G105+J105+M105+P105</f>
        <v>132</v>
      </c>
      <c r="E105" s="43">
        <f t="shared" si="138"/>
        <v>9768</v>
      </c>
      <c r="F105" s="43">
        <f t="shared" si="138"/>
        <v>87912</v>
      </c>
      <c r="G105" s="43"/>
      <c r="H105" s="43"/>
      <c r="I105" s="43"/>
      <c r="J105" s="43">
        <v>132</v>
      </c>
      <c r="K105" s="43">
        <f>J105*74</f>
        <v>9768</v>
      </c>
      <c r="L105" s="43">
        <f>K105*9</f>
        <v>87912</v>
      </c>
      <c r="M105" s="43"/>
      <c r="N105" s="43"/>
      <c r="O105" s="43"/>
      <c r="P105" s="43"/>
      <c r="Q105" s="43"/>
      <c r="R105" s="43"/>
    </row>
    <row r="106" ht="24" customHeight="1" spans="1:18">
      <c r="A106" s="43"/>
      <c r="B106" s="43" t="s">
        <v>271</v>
      </c>
      <c r="C106" s="43">
        <v>199</v>
      </c>
      <c r="D106" s="43">
        <f t="shared" ref="D106:F106" si="139">G106+J106+M106+P106</f>
        <v>199</v>
      </c>
      <c r="E106" s="43">
        <f t="shared" si="139"/>
        <v>14726</v>
      </c>
      <c r="F106" s="43">
        <f t="shared" si="139"/>
        <v>132534</v>
      </c>
      <c r="G106" s="43"/>
      <c r="H106" s="43"/>
      <c r="I106" s="43"/>
      <c r="J106" s="43">
        <v>199</v>
      </c>
      <c r="K106" s="43">
        <f>J106*74</f>
        <v>14726</v>
      </c>
      <c r="L106" s="43">
        <f>K106*9</f>
        <v>132534</v>
      </c>
      <c r="M106" s="43"/>
      <c r="N106" s="43"/>
      <c r="O106" s="43"/>
      <c r="P106" s="43"/>
      <c r="Q106" s="43"/>
      <c r="R106" s="43"/>
    </row>
    <row r="107" ht="24" customHeight="1" spans="1:18">
      <c r="A107" s="43"/>
      <c r="B107" s="43" t="s">
        <v>272</v>
      </c>
      <c r="C107" s="43">
        <v>41</v>
      </c>
      <c r="D107" s="43">
        <f t="shared" ref="D107:F107" si="140">G107+J107+M107+P107</f>
        <v>41</v>
      </c>
      <c r="E107" s="43">
        <f t="shared" si="140"/>
        <v>3034</v>
      </c>
      <c r="F107" s="43">
        <f t="shared" si="140"/>
        <v>27306</v>
      </c>
      <c r="G107" s="43"/>
      <c r="H107" s="43"/>
      <c r="I107" s="43"/>
      <c r="J107" s="43">
        <v>41</v>
      </c>
      <c r="K107" s="43">
        <f>J107*74</f>
        <v>3034</v>
      </c>
      <c r="L107" s="43">
        <f>K107*9</f>
        <v>27306</v>
      </c>
      <c r="M107" s="43"/>
      <c r="N107" s="43"/>
      <c r="O107" s="43"/>
      <c r="P107" s="43"/>
      <c r="Q107" s="43"/>
      <c r="R107" s="43"/>
    </row>
    <row r="108" ht="24" customHeight="1" spans="1:18">
      <c r="A108" s="43"/>
      <c r="B108" s="43" t="s">
        <v>273</v>
      </c>
      <c r="C108" s="43">
        <v>201</v>
      </c>
      <c r="D108" s="43">
        <f t="shared" ref="D108:F108" si="141">G108+J108+M108+P108</f>
        <v>201</v>
      </c>
      <c r="E108" s="43">
        <f t="shared" si="141"/>
        <v>14874</v>
      </c>
      <c r="F108" s="43">
        <f t="shared" si="141"/>
        <v>118992</v>
      </c>
      <c r="G108" s="43"/>
      <c r="H108" s="43"/>
      <c r="I108" s="43"/>
      <c r="J108" s="43"/>
      <c r="K108" s="43"/>
      <c r="L108" s="43"/>
      <c r="M108" s="43"/>
      <c r="N108" s="43"/>
      <c r="O108" s="43"/>
      <c r="P108" s="43">
        <v>201</v>
      </c>
      <c r="Q108" s="43">
        <f t="shared" si="136"/>
        <v>14874</v>
      </c>
      <c r="R108" s="43">
        <f t="shared" si="137"/>
        <v>118992</v>
      </c>
    </row>
    <row r="109" ht="24" customHeight="1" spans="1:18">
      <c r="A109" s="43"/>
      <c r="B109" s="43" t="s">
        <v>274</v>
      </c>
      <c r="C109" s="43">
        <v>135</v>
      </c>
      <c r="D109" s="43">
        <f t="shared" ref="D109:F109" si="142">G109+J109+M109+P109</f>
        <v>135</v>
      </c>
      <c r="E109" s="43">
        <f t="shared" si="142"/>
        <v>9990</v>
      </c>
      <c r="F109" s="43">
        <f t="shared" si="142"/>
        <v>79920</v>
      </c>
      <c r="G109" s="43"/>
      <c r="H109" s="43"/>
      <c r="I109" s="43"/>
      <c r="J109" s="43"/>
      <c r="K109" s="43"/>
      <c r="L109" s="43"/>
      <c r="M109" s="43"/>
      <c r="N109" s="43"/>
      <c r="O109" s="43"/>
      <c r="P109" s="43">
        <v>135</v>
      </c>
      <c r="Q109" s="43">
        <f t="shared" si="136"/>
        <v>9990</v>
      </c>
      <c r="R109" s="43">
        <f t="shared" si="137"/>
        <v>79920</v>
      </c>
    </row>
    <row r="110" ht="24" customHeight="1" spans="1:18">
      <c r="A110" s="43"/>
      <c r="B110" s="43" t="s">
        <v>275</v>
      </c>
      <c r="C110" s="43">
        <v>47</v>
      </c>
      <c r="D110" s="43">
        <f t="shared" ref="D110:F110" si="143">G110+J110+M110+P110</f>
        <v>47</v>
      </c>
      <c r="E110" s="43">
        <f t="shared" si="143"/>
        <v>3478</v>
      </c>
      <c r="F110" s="43">
        <f t="shared" si="143"/>
        <v>31302</v>
      </c>
      <c r="G110" s="43"/>
      <c r="H110" s="43"/>
      <c r="I110" s="43"/>
      <c r="J110" s="43">
        <v>47</v>
      </c>
      <c r="K110" s="43">
        <f t="shared" ref="K110:K114" si="144">J110*74</f>
        <v>3478</v>
      </c>
      <c r="L110" s="43">
        <f t="shared" ref="L110:L114" si="145">K110*9</f>
        <v>31302</v>
      </c>
      <c r="M110" s="43"/>
      <c r="N110" s="43"/>
      <c r="O110" s="43"/>
      <c r="P110" s="43"/>
      <c r="Q110" s="43"/>
      <c r="R110" s="43"/>
    </row>
    <row r="111" ht="24" customHeight="1" spans="1:18">
      <c r="A111" s="43"/>
      <c r="B111" s="43" t="s">
        <v>67</v>
      </c>
      <c r="C111" s="43">
        <v>191</v>
      </c>
      <c r="D111" s="43">
        <f t="shared" ref="D111:F111" si="146">G111+J111+M111+P111</f>
        <v>191</v>
      </c>
      <c r="E111" s="43">
        <f t="shared" si="146"/>
        <v>14134</v>
      </c>
      <c r="F111" s="43">
        <f t="shared" si="146"/>
        <v>113072</v>
      </c>
      <c r="G111" s="43"/>
      <c r="H111" s="43"/>
      <c r="I111" s="43"/>
      <c r="J111" s="43"/>
      <c r="K111" s="43"/>
      <c r="L111" s="43"/>
      <c r="M111" s="43"/>
      <c r="N111" s="43"/>
      <c r="O111" s="43"/>
      <c r="P111" s="43">
        <v>191</v>
      </c>
      <c r="Q111" s="43">
        <f t="shared" ref="Q111:Q115" si="147">P111*74</f>
        <v>14134</v>
      </c>
      <c r="R111" s="43">
        <f t="shared" ref="R111:R115" si="148">Q111*8</f>
        <v>113072</v>
      </c>
    </row>
    <row r="112" ht="24" customHeight="1" spans="1:18">
      <c r="A112" s="43"/>
      <c r="B112" s="43" t="s">
        <v>276</v>
      </c>
      <c r="C112" s="43">
        <v>161</v>
      </c>
      <c r="D112" s="43">
        <f t="shared" ref="D112:F112" si="149">G112+J112+M112+P112</f>
        <v>161</v>
      </c>
      <c r="E112" s="43">
        <f t="shared" si="149"/>
        <v>11914</v>
      </c>
      <c r="F112" s="43">
        <f t="shared" si="149"/>
        <v>95312</v>
      </c>
      <c r="G112" s="43"/>
      <c r="H112" s="43"/>
      <c r="I112" s="43"/>
      <c r="J112" s="43"/>
      <c r="K112" s="43"/>
      <c r="L112" s="43"/>
      <c r="M112" s="43"/>
      <c r="N112" s="43"/>
      <c r="O112" s="43"/>
      <c r="P112" s="43">
        <v>161</v>
      </c>
      <c r="Q112" s="43">
        <f t="shared" si="147"/>
        <v>11914</v>
      </c>
      <c r="R112" s="43">
        <f t="shared" si="148"/>
        <v>95312</v>
      </c>
    </row>
    <row r="113" ht="24" customHeight="1" spans="1:18">
      <c r="A113" s="43"/>
      <c r="B113" s="43" t="s">
        <v>277</v>
      </c>
      <c r="C113" s="43">
        <v>129</v>
      </c>
      <c r="D113" s="43">
        <f t="shared" ref="D113:F113" si="150">G113+J113+M113+P113</f>
        <v>129</v>
      </c>
      <c r="E113" s="43">
        <f t="shared" si="150"/>
        <v>9546</v>
      </c>
      <c r="F113" s="43">
        <f t="shared" si="150"/>
        <v>85914</v>
      </c>
      <c r="G113" s="43"/>
      <c r="H113" s="43"/>
      <c r="I113" s="43"/>
      <c r="J113" s="43">
        <v>129</v>
      </c>
      <c r="K113" s="43">
        <f t="shared" si="144"/>
        <v>9546</v>
      </c>
      <c r="L113" s="43">
        <f t="shared" si="145"/>
        <v>85914</v>
      </c>
      <c r="M113" s="43"/>
      <c r="N113" s="43"/>
      <c r="O113" s="43"/>
      <c r="P113" s="43"/>
      <c r="Q113" s="43"/>
      <c r="R113" s="43"/>
    </row>
    <row r="114" ht="24" customHeight="1" spans="1:18">
      <c r="A114" s="43"/>
      <c r="B114" s="43" t="s">
        <v>278</v>
      </c>
      <c r="C114" s="43">
        <v>138</v>
      </c>
      <c r="D114" s="43">
        <f t="shared" ref="D114:F114" si="151">G114+J114+M114+P114</f>
        <v>138</v>
      </c>
      <c r="E114" s="43">
        <f t="shared" si="151"/>
        <v>10212</v>
      </c>
      <c r="F114" s="43">
        <f t="shared" si="151"/>
        <v>91908</v>
      </c>
      <c r="G114" s="43"/>
      <c r="H114" s="43"/>
      <c r="I114" s="43"/>
      <c r="J114" s="43">
        <v>138</v>
      </c>
      <c r="K114" s="43">
        <f t="shared" si="144"/>
        <v>10212</v>
      </c>
      <c r="L114" s="43">
        <f t="shared" si="145"/>
        <v>91908</v>
      </c>
      <c r="M114" s="43"/>
      <c r="N114" s="43"/>
      <c r="O114" s="43"/>
      <c r="P114" s="43"/>
      <c r="Q114" s="43"/>
      <c r="R114" s="43"/>
    </row>
    <row r="115" ht="24" customHeight="1" spans="1:18">
      <c r="A115" s="43"/>
      <c r="B115" s="43" t="s">
        <v>279</v>
      </c>
      <c r="C115" s="43">
        <v>219</v>
      </c>
      <c r="D115" s="43">
        <f t="shared" ref="D115:F115" si="152">G115+J115+M115+P115</f>
        <v>219</v>
      </c>
      <c r="E115" s="43">
        <f t="shared" si="152"/>
        <v>16206</v>
      </c>
      <c r="F115" s="43">
        <f t="shared" si="152"/>
        <v>129648</v>
      </c>
      <c r="G115" s="43"/>
      <c r="H115" s="43"/>
      <c r="I115" s="43"/>
      <c r="J115" s="43"/>
      <c r="K115" s="43"/>
      <c r="L115" s="43"/>
      <c r="M115" s="43"/>
      <c r="N115" s="43"/>
      <c r="O115" s="43"/>
      <c r="P115" s="43">
        <v>219</v>
      </c>
      <c r="Q115" s="43">
        <f t="shared" si="147"/>
        <v>16206</v>
      </c>
      <c r="R115" s="43">
        <f t="shared" si="148"/>
        <v>129648</v>
      </c>
    </row>
    <row r="116" ht="24" customHeight="1" spans="1:18">
      <c r="A116" s="43"/>
      <c r="B116" s="43" t="s">
        <v>280</v>
      </c>
      <c r="C116" s="43">
        <v>123</v>
      </c>
      <c r="D116" s="43">
        <f t="shared" ref="D116:F116" si="153">G116+J116+M116+P116</f>
        <v>123</v>
      </c>
      <c r="E116" s="43">
        <f t="shared" si="153"/>
        <v>9102</v>
      </c>
      <c r="F116" s="43">
        <f t="shared" si="153"/>
        <v>81918</v>
      </c>
      <c r="G116" s="43"/>
      <c r="H116" s="43"/>
      <c r="I116" s="43"/>
      <c r="J116" s="43">
        <v>123</v>
      </c>
      <c r="K116" s="43">
        <f t="shared" ref="K116:K124" si="154">J116*74</f>
        <v>9102</v>
      </c>
      <c r="L116" s="43">
        <f t="shared" ref="L116:L130" si="155">K116*9</f>
        <v>81918</v>
      </c>
      <c r="M116" s="43"/>
      <c r="N116" s="43"/>
      <c r="O116" s="43"/>
      <c r="P116" s="43"/>
      <c r="Q116" s="43"/>
      <c r="R116" s="43"/>
    </row>
    <row r="117" ht="24" customHeight="1" spans="1:18">
      <c r="A117" s="43"/>
      <c r="B117" s="43" t="s">
        <v>281</v>
      </c>
      <c r="C117" s="43">
        <v>106</v>
      </c>
      <c r="D117" s="43">
        <f t="shared" ref="D117:F117" si="156">G117+J117+M117+P117</f>
        <v>106</v>
      </c>
      <c r="E117" s="43">
        <f t="shared" si="156"/>
        <v>7844</v>
      </c>
      <c r="F117" s="43">
        <f t="shared" si="156"/>
        <v>70596</v>
      </c>
      <c r="G117" s="43"/>
      <c r="H117" s="43"/>
      <c r="I117" s="43"/>
      <c r="J117" s="43">
        <v>106</v>
      </c>
      <c r="K117" s="43">
        <f t="shared" si="154"/>
        <v>7844</v>
      </c>
      <c r="L117" s="43">
        <f t="shared" si="155"/>
        <v>70596</v>
      </c>
      <c r="M117" s="43"/>
      <c r="N117" s="43"/>
      <c r="O117" s="43"/>
      <c r="P117" s="43"/>
      <c r="Q117" s="43"/>
      <c r="R117" s="43"/>
    </row>
    <row r="118" ht="24" customHeight="1" spans="1:18">
      <c r="A118" s="43"/>
      <c r="B118" s="43" t="s">
        <v>282</v>
      </c>
      <c r="C118" s="43">
        <v>78</v>
      </c>
      <c r="D118" s="43">
        <f t="shared" ref="D118:F118" si="157">G118+J118+M118+P118</f>
        <v>78</v>
      </c>
      <c r="E118" s="43">
        <f t="shared" si="157"/>
        <v>5772</v>
      </c>
      <c r="F118" s="43">
        <f t="shared" si="157"/>
        <v>46176</v>
      </c>
      <c r="G118" s="43"/>
      <c r="H118" s="43"/>
      <c r="I118" s="43"/>
      <c r="J118" s="43"/>
      <c r="K118" s="43"/>
      <c r="L118" s="43"/>
      <c r="M118" s="43"/>
      <c r="N118" s="43"/>
      <c r="O118" s="43"/>
      <c r="P118" s="43">
        <v>78</v>
      </c>
      <c r="Q118" s="43">
        <f t="shared" ref="Q118:Q120" si="158">P118*74</f>
        <v>5772</v>
      </c>
      <c r="R118" s="43">
        <f t="shared" ref="R118:R120" si="159">Q118*8</f>
        <v>46176</v>
      </c>
    </row>
    <row r="119" ht="24" customHeight="1" spans="1:18">
      <c r="A119" s="43"/>
      <c r="B119" s="43" t="s">
        <v>283</v>
      </c>
      <c r="C119" s="43">
        <v>19</v>
      </c>
      <c r="D119" s="43">
        <f t="shared" ref="D119:F119" si="160">G119+J119+M119+P119</f>
        <v>19</v>
      </c>
      <c r="E119" s="43">
        <f t="shared" si="160"/>
        <v>1406</v>
      </c>
      <c r="F119" s="43">
        <f t="shared" si="160"/>
        <v>11248</v>
      </c>
      <c r="G119" s="43"/>
      <c r="H119" s="43"/>
      <c r="I119" s="43"/>
      <c r="J119" s="43"/>
      <c r="K119" s="43"/>
      <c r="L119" s="43"/>
      <c r="M119" s="43"/>
      <c r="N119" s="43"/>
      <c r="O119" s="43"/>
      <c r="P119" s="43">
        <v>19</v>
      </c>
      <c r="Q119" s="43">
        <f t="shared" si="158"/>
        <v>1406</v>
      </c>
      <c r="R119" s="43">
        <f t="shared" si="159"/>
        <v>11248</v>
      </c>
    </row>
    <row r="120" ht="24" customHeight="1" spans="1:18">
      <c r="A120" s="43"/>
      <c r="B120" s="43" t="s">
        <v>284</v>
      </c>
      <c r="C120" s="43">
        <v>149</v>
      </c>
      <c r="D120" s="43">
        <f t="shared" ref="D120:F120" si="161">G120+J120+M120+P120</f>
        <v>149</v>
      </c>
      <c r="E120" s="43">
        <f t="shared" si="161"/>
        <v>11026</v>
      </c>
      <c r="F120" s="43">
        <f t="shared" si="161"/>
        <v>88208</v>
      </c>
      <c r="G120" s="43"/>
      <c r="H120" s="43"/>
      <c r="I120" s="43"/>
      <c r="J120" s="43"/>
      <c r="K120" s="43"/>
      <c r="L120" s="43"/>
      <c r="M120" s="43"/>
      <c r="N120" s="43"/>
      <c r="O120" s="43"/>
      <c r="P120" s="43">
        <v>149</v>
      </c>
      <c r="Q120" s="43">
        <f t="shared" si="158"/>
        <v>11026</v>
      </c>
      <c r="R120" s="43">
        <f t="shared" si="159"/>
        <v>88208</v>
      </c>
    </row>
    <row r="121" ht="24" customHeight="1" spans="1:18">
      <c r="A121" s="43"/>
      <c r="B121" s="43" t="s">
        <v>61</v>
      </c>
      <c r="C121" s="43">
        <v>86</v>
      </c>
      <c r="D121" s="43">
        <f t="shared" ref="D121:F121" si="162">G121+J121+M121+P121</f>
        <v>86</v>
      </c>
      <c r="E121" s="43">
        <f t="shared" si="162"/>
        <v>6364</v>
      </c>
      <c r="F121" s="43">
        <f t="shared" si="162"/>
        <v>57276</v>
      </c>
      <c r="G121" s="43"/>
      <c r="H121" s="43"/>
      <c r="I121" s="43"/>
      <c r="J121" s="43">
        <v>86</v>
      </c>
      <c r="K121" s="43">
        <f t="shared" si="154"/>
        <v>6364</v>
      </c>
      <c r="L121" s="43">
        <f t="shared" si="155"/>
        <v>57276</v>
      </c>
      <c r="M121" s="43"/>
      <c r="N121" s="43"/>
      <c r="O121" s="43"/>
      <c r="P121" s="43"/>
      <c r="Q121" s="43"/>
      <c r="R121" s="43"/>
    </row>
    <row r="122" ht="24" customHeight="1" spans="1:18">
      <c r="A122" s="43"/>
      <c r="B122" s="43" t="s">
        <v>285</v>
      </c>
      <c r="C122" s="43">
        <v>73</v>
      </c>
      <c r="D122" s="43">
        <f t="shared" ref="D122:F122" si="163">G122+J122+M122+P122</f>
        <v>73</v>
      </c>
      <c r="E122" s="43">
        <f t="shared" si="163"/>
        <v>5402</v>
      </c>
      <c r="F122" s="43">
        <f t="shared" si="163"/>
        <v>48618</v>
      </c>
      <c r="G122" s="43"/>
      <c r="H122" s="43"/>
      <c r="I122" s="43"/>
      <c r="J122" s="43">
        <v>73</v>
      </c>
      <c r="K122" s="43">
        <f t="shared" si="154"/>
        <v>5402</v>
      </c>
      <c r="L122" s="43">
        <f t="shared" si="155"/>
        <v>48618</v>
      </c>
      <c r="M122" s="43"/>
      <c r="N122" s="43"/>
      <c r="O122" s="43"/>
      <c r="P122" s="43"/>
      <c r="Q122" s="43"/>
      <c r="R122" s="43"/>
    </row>
    <row r="123" ht="24" customHeight="1" spans="1:18">
      <c r="A123" s="43"/>
      <c r="B123" s="43" t="s">
        <v>286</v>
      </c>
      <c r="C123" s="43">
        <v>73</v>
      </c>
      <c r="D123" s="43">
        <f t="shared" ref="D123:F123" si="164">G123+J123+M123+P123</f>
        <v>73</v>
      </c>
      <c r="E123" s="43">
        <f t="shared" si="164"/>
        <v>5402</v>
      </c>
      <c r="F123" s="43">
        <f t="shared" si="164"/>
        <v>48618</v>
      </c>
      <c r="G123" s="43"/>
      <c r="H123" s="43"/>
      <c r="I123" s="43"/>
      <c r="J123" s="43">
        <v>73</v>
      </c>
      <c r="K123" s="43">
        <f t="shared" si="154"/>
        <v>5402</v>
      </c>
      <c r="L123" s="43">
        <f t="shared" si="155"/>
        <v>48618</v>
      </c>
      <c r="M123" s="43"/>
      <c r="N123" s="43"/>
      <c r="O123" s="43"/>
      <c r="P123" s="43"/>
      <c r="Q123" s="43"/>
      <c r="R123" s="43"/>
    </row>
    <row r="124" ht="24" customHeight="1" spans="1:18">
      <c r="A124" s="43"/>
      <c r="B124" s="43" t="s">
        <v>70</v>
      </c>
      <c r="C124" s="43">
        <v>48</v>
      </c>
      <c r="D124" s="43">
        <f t="shared" ref="D124:F124" si="165">G124+J124+M124+P124</f>
        <v>48</v>
      </c>
      <c r="E124" s="43">
        <f t="shared" si="165"/>
        <v>3552</v>
      </c>
      <c r="F124" s="43">
        <f t="shared" si="165"/>
        <v>31968</v>
      </c>
      <c r="G124" s="43"/>
      <c r="H124" s="43"/>
      <c r="I124" s="43"/>
      <c r="J124" s="43">
        <v>48</v>
      </c>
      <c r="K124" s="43">
        <f t="shared" si="154"/>
        <v>3552</v>
      </c>
      <c r="L124" s="43">
        <f t="shared" si="155"/>
        <v>31968</v>
      </c>
      <c r="M124" s="43"/>
      <c r="N124" s="43"/>
      <c r="O124" s="43"/>
      <c r="P124" s="43"/>
      <c r="Q124" s="43"/>
      <c r="R124" s="43"/>
    </row>
    <row r="125" ht="24" customHeight="1" spans="1:18">
      <c r="A125" s="43"/>
      <c r="B125" s="43" t="s">
        <v>287</v>
      </c>
      <c r="C125" s="43">
        <v>242</v>
      </c>
      <c r="D125" s="43">
        <f t="shared" ref="D125:F125" si="166">G125+J125+M125+P125</f>
        <v>242</v>
      </c>
      <c r="E125" s="43">
        <f t="shared" si="166"/>
        <v>17908</v>
      </c>
      <c r="F125" s="43">
        <f t="shared" si="166"/>
        <v>143264</v>
      </c>
      <c r="G125" s="43"/>
      <c r="H125" s="43"/>
      <c r="I125" s="43"/>
      <c r="J125" s="43"/>
      <c r="K125" s="43"/>
      <c r="L125" s="43">
        <f t="shared" si="155"/>
        <v>0</v>
      </c>
      <c r="M125" s="43"/>
      <c r="N125" s="43"/>
      <c r="O125" s="43"/>
      <c r="P125" s="43">
        <v>242</v>
      </c>
      <c r="Q125" s="43">
        <f>P125*74</f>
        <v>17908</v>
      </c>
      <c r="R125" s="43">
        <f>Q125*8</f>
        <v>143264</v>
      </c>
    </row>
    <row r="126" ht="24" customHeight="1" spans="1:18">
      <c r="A126" s="43"/>
      <c r="B126" s="43" t="s">
        <v>288</v>
      </c>
      <c r="C126" s="43">
        <v>218</v>
      </c>
      <c r="D126" s="43">
        <f t="shared" ref="D126:F126" si="167">G126+J126+M126+P126</f>
        <v>218</v>
      </c>
      <c r="E126" s="43">
        <f t="shared" si="167"/>
        <v>16132</v>
      </c>
      <c r="F126" s="43">
        <f t="shared" si="167"/>
        <v>145188</v>
      </c>
      <c r="G126" s="43"/>
      <c r="H126" s="43"/>
      <c r="I126" s="43"/>
      <c r="J126" s="43">
        <v>218</v>
      </c>
      <c r="K126" s="43">
        <f t="shared" ref="K126:K130" si="168">J126*74</f>
        <v>16132</v>
      </c>
      <c r="L126" s="43">
        <f t="shared" si="155"/>
        <v>145188</v>
      </c>
      <c r="M126" s="43"/>
      <c r="N126" s="43"/>
      <c r="O126" s="43"/>
      <c r="P126" s="43"/>
      <c r="Q126" s="43"/>
      <c r="R126" s="43"/>
    </row>
    <row r="127" ht="24" customHeight="1" spans="1:18">
      <c r="A127" s="43"/>
      <c r="B127" s="43" t="s">
        <v>289</v>
      </c>
      <c r="C127" s="43">
        <v>235</v>
      </c>
      <c r="D127" s="43">
        <f t="shared" ref="D127:F127" si="169">G127+J127+M127+P127</f>
        <v>235</v>
      </c>
      <c r="E127" s="43">
        <f t="shared" si="169"/>
        <v>17390</v>
      </c>
      <c r="F127" s="43">
        <f t="shared" si="169"/>
        <v>139120</v>
      </c>
      <c r="G127" s="43"/>
      <c r="H127" s="43"/>
      <c r="I127" s="43"/>
      <c r="J127" s="43"/>
      <c r="K127" s="43"/>
      <c r="L127" s="43">
        <f t="shared" si="155"/>
        <v>0</v>
      </c>
      <c r="M127" s="43"/>
      <c r="N127" s="43"/>
      <c r="O127" s="43"/>
      <c r="P127" s="43">
        <v>235</v>
      </c>
      <c r="Q127" s="43">
        <f t="shared" ref="Q127:Q162" si="170">P127*74</f>
        <v>17390</v>
      </c>
      <c r="R127" s="43">
        <f t="shared" ref="R127:R162" si="171">Q127*8</f>
        <v>139120</v>
      </c>
    </row>
    <row r="128" ht="24" customHeight="1" spans="1:18">
      <c r="A128" s="43"/>
      <c r="B128" s="43" t="s">
        <v>290</v>
      </c>
      <c r="C128" s="43">
        <v>172</v>
      </c>
      <c r="D128" s="43">
        <f t="shared" ref="D128:F128" si="172">G128+J128+M128+P128</f>
        <v>172</v>
      </c>
      <c r="E128" s="43">
        <f t="shared" si="172"/>
        <v>12728</v>
      </c>
      <c r="F128" s="43">
        <f t="shared" si="172"/>
        <v>114552</v>
      </c>
      <c r="G128" s="43"/>
      <c r="H128" s="43"/>
      <c r="I128" s="43"/>
      <c r="J128" s="43">
        <v>172</v>
      </c>
      <c r="K128" s="43">
        <f t="shared" si="168"/>
        <v>12728</v>
      </c>
      <c r="L128" s="43">
        <f t="shared" si="155"/>
        <v>114552</v>
      </c>
      <c r="M128" s="43"/>
      <c r="N128" s="43"/>
      <c r="O128" s="43"/>
      <c r="P128" s="43"/>
      <c r="Q128" s="43"/>
      <c r="R128" s="43"/>
    </row>
    <row r="129" ht="24" customHeight="1" spans="1:18">
      <c r="A129" s="43"/>
      <c r="B129" s="43" t="s">
        <v>291</v>
      </c>
      <c r="C129" s="43">
        <v>124</v>
      </c>
      <c r="D129" s="43">
        <f t="shared" ref="D129:F129" si="173">G129+J129+M129+P129</f>
        <v>124</v>
      </c>
      <c r="E129" s="43">
        <f t="shared" si="173"/>
        <v>9176</v>
      </c>
      <c r="F129" s="43">
        <f t="shared" si="173"/>
        <v>82584</v>
      </c>
      <c r="G129" s="43"/>
      <c r="H129" s="43"/>
      <c r="I129" s="43"/>
      <c r="J129" s="43">
        <v>124</v>
      </c>
      <c r="K129" s="43">
        <f t="shared" si="168"/>
        <v>9176</v>
      </c>
      <c r="L129" s="43">
        <f t="shared" si="155"/>
        <v>82584</v>
      </c>
      <c r="M129" s="43"/>
      <c r="N129" s="43"/>
      <c r="O129" s="43"/>
      <c r="P129" s="43"/>
      <c r="Q129" s="43"/>
      <c r="R129" s="43"/>
    </row>
    <row r="130" ht="24" customHeight="1" spans="1:18">
      <c r="A130" s="43"/>
      <c r="B130" s="43" t="s">
        <v>292</v>
      </c>
      <c r="C130" s="43">
        <v>95</v>
      </c>
      <c r="D130" s="43">
        <f t="shared" ref="D130:F130" si="174">G130+J130+M130+P130</f>
        <v>95</v>
      </c>
      <c r="E130" s="43">
        <f t="shared" si="174"/>
        <v>7030</v>
      </c>
      <c r="F130" s="43">
        <f t="shared" si="174"/>
        <v>63270</v>
      </c>
      <c r="G130" s="43"/>
      <c r="H130" s="43"/>
      <c r="I130" s="43"/>
      <c r="J130" s="43">
        <v>95</v>
      </c>
      <c r="K130" s="43">
        <f t="shared" si="168"/>
        <v>7030</v>
      </c>
      <c r="L130" s="43">
        <f t="shared" si="155"/>
        <v>63270</v>
      </c>
      <c r="M130" s="43"/>
      <c r="N130" s="43"/>
      <c r="O130" s="43"/>
      <c r="P130" s="43"/>
      <c r="Q130" s="43"/>
      <c r="R130" s="43"/>
    </row>
    <row r="131" s="151" customFormat="1" ht="23" customHeight="1" spans="1:18">
      <c r="A131" s="41" t="s">
        <v>293</v>
      </c>
      <c r="B131" s="43" t="s">
        <v>15</v>
      </c>
      <c r="C131" s="43">
        <v>2157</v>
      </c>
      <c r="D131" s="43">
        <f t="shared" ref="D131:F131" si="175">G131+J131+M131+P131</f>
        <v>2157</v>
      </c>
      <c r="E131" s="43">
        <f t="shared" si="175"/>
        <v>159618</v>
      </c>
      <c r="F131" s="43">
        <f t="shared" si="175"/>
        <v>1276944</v>
      </c>
      <c r="G131" s="43"/>
      <c r="H131" s="43"/>
      <c r="I131" s="43"/>
      <c r="J131" s="43"/>
      <c r="K131" s="43"/>
      <c r="L131" s="43"/>
      <c r="M131" s="43"/>
      <c r="N131" s="43"/>
      <c r="O131" s="43"/>
      <c r="P131" s="43">
        <f>SUM(P132:P148)</f>
        <v>2157</v>
      </c>
      <c r="Q131" s="43">
        <f t="shared" si="170"/>
        <v>159618</v>
      </c>
      <c r="R131" s="43">
        <f t="shared" si="171"/>
        <v>1276944</v>
      </c>
    </row>
    <row r="132" ht="23" customHeight="1" spans="1:18">
      <c r="A132" s="43"/>
      <c r="B132" s="43" t="s">
        <v>294</v>
      </c>
      <c r="C132" s="43">
        <v>155</v>
      </c>
      <c r="D132" s="43">
        <f t="shared" ref="D132:F132" si="176">G132+J132+M132+P132</f>
        <v>155</v>
      </c>
      <c r="E132" s="43">
        <f t="shared" si="176"/>
        <v>11470</v>
      </c>
      <c r="F132" s="43">
        <f t="shared" si="176"/>
        <v>91760</v>
      </c>
      <c r="G132" s="43"/>
      <c r="H132" s="43"/>
      <c r="I132" s="43"/>
      <c r="J132" s="43"/>
      <c r="K132" s="43"/>
      <c r="L132" s="43"/>
      <c r="M132" s="43"/>
      <c r="N132" s="43"/>
      <c r="O132" s="43"/>
      <c r="P132" s="43">
        <v>155</v>
      </c>
      <c r="Q132" s="43">
        <f t="shared" si="170"/>
        <v>11470</v>
      </c>
      <c r="R132" s="43">
        <f t="shared" si="171"/>
        <v>91760</v>
      </c>
    </row>
    <row r="133" ht="23" customHeight="1" spans="1:18">
      <c r="A133" s="43"/>
      <c r="B133" s="43" t="s">
        <v>295</v>
      </c>
      <c r="C133" s="43">
        <v>163</v>
      </c>
      <c r="D133" s="43">
        <f t="shared" ref="D133:F133" si="177">G133+J133+M133+P133</f>
        <v>163</v>
      </c>
      <c r="E133" s="43">
        <f t="shared" si="177"/>
        <v>12062</v>
      </c>
      <c r="F133" s="43">
        <f t="shared" si="177"/>
        <v>96496</v>
      </c>
      <c r="G133" s="43"/>
      <c r="H133" s="43"/>
      <c r="I133" s="43"/>
      <c r="J133" s="43"/>
      <c r="K133" s="43"/>
      <c r="L133" s="43"/>
      <c r="M133" s="43"/>
      <c r="N133" s="43"/>
      <c r="O133" s="43"/>
      <c r="P133" s="43">
        <v>163</v>
      </c>
      <c r="Q133" s="43">
        <f t="shared" si="170"/>
        <v>12062</v>
      </c>
      <c r="R133" s="43">
        <f t="shared" si="171"/>
        <v>96496</v>
      </c>
    </row>
    <row r="134" ht="23" customHeight="1" spans="1:18">
      <c r="A134" s="43"/>
      <c r="B134" s="43" t="s">
        <v>296</v>
      </c>
      <c r="C134" s="43">
        <v>15</v>
      </c>
      <c r="D134" s="43">
        <f t="shared" ref="D134:F134" si="178">G134+J134+M134+P134</f>
        <v>15</v>
      </c>
      <c r="E134" s="43">
        <f t="shared" si="178"/>
        <v>1110</v>
      </c>
      <c r="F134" s="43">
        <f t="shared" si="178"/>
        <v>8880</v>
      </c>
      <c r="G134" s="43"/>
      <c r="H134" s="43"/>
      <c r="I134" s="43"/>
      <c r="J134" s="43"/>
      <c r="K134" s="43"/>
      <c r="L134" s="43"/>
      <c r="M134" s="43"/>
      <c r="N134" s="43"/>
      <c r="O134" s="43"/>
      <c r="P134" s="43">
        <v>15</v>
      </c>
      <c r="Q134" s="43">
        <f t="shared" si="170"/>
        <v>1110</v>
      </c>
      <c r="R134" s="43">
        <f t="shared" si="171"/>
        <v>8880</v>
      </c>
    </row>
    <row r="135" ht="23" customHeight="1" spans="1:18">
      <c r="A135" s="43"/>
      <c r="B135" s="43" t="s">
        <v>297</v>
      </c>
      <c r="C135" s="43">
        <v>249</v>
      </c>
      <c r="D135" s="43">
        <f t="shared" ref="D135:F135" si="179">G135+J135+M135+P135</f>
        <v>249</v>
      </c>
      <c r="E135" s="43">
        <f t="shared" si="179"/>
        <v>18426</v>
      </c>
      <c r="F135" s="43">
        <f t="shared" si="179"/>
        <v>147408</v>
      </c>
      <c r="G135" s="43"/>
      <c r="H135" s="43"/>
      <c r="I135" s="43"/>
      <c r="J135" s="43"/>
      <c r="K135" s="43"/>
      <c r="L135" s="43"/>
      <c r="M135" s="43"/>
      <c r="N135" s="43"/>
      <c r="O135" s="43"/>
      <c r="P135" s="43">
        <v>249</v>
      </c>
      <c r="Q135" s="43">
        <f t="shared" si="170"/>
        <v>18426</v>
      </c>
      <c r="R135" s="43">
        <f t="shared" si="171"/>
        <v>147408</v>
      </c>
    </row>
    <row r="136" ht="23" customHeight="1" spans="1:18">
      <c r="A136" s="43"/>
      <c r="B136" s="43" t="s">
        <v>298</v>
      </c>
      <c r="C136" s="43">
        <v>51</v>
      </c>
      <c r="D136" s="43">
        <f t="shared" ref="D136:F136" si="180">G136+J136+M136+P136</f>
        <v>51</v>
      </c>
      <c r="E136" s="43">
        <f t="shared" si="180"/>
        <v>3774</v>
      </c>
      <c r="F136" s="43">
        <f t="shared" si="180"/>
        <v>30192</v>
      </c>
      <c r="G136" s="43"/>
      <c r="H136" s="43"/>
      <c r="I136" s="43"/>
      <c r="J136" s="43"/>
      <c r="K136" s="43"/>
      <c r="L136" s="43"/>
      <c r="M136" s="43"/>
      <c r="N136" s="43"/>
      <c r="O136" s="43"/>
      <c r="P136" s="43">
        <v>51</v>
      </c>
      <c r="Q136" s="43">
        <f t="shared" si="170"/>
        <v>3774</v>
      </c>
      <c r="R136" s="43">
        <f t="shared" si="171"/>
        <v>30192</v>
      </c>
    </row>
    <row r="137" ht="23" customHeight="1" spans="1:18">
      <c r="A137" s="43"/>
      <c r="B137" s="43" t="s">
        <v>114</v>
      </c>
      <c r="C137" s="43">
        <v>161</v>
      </c>
      <c r="D137" s="43">
        <f t="shared" ref="D137:F137" si="181">G137+J137+M137+P137</f>
        <v>161</v>
      </c>
      <c r="E137" s="43">
        <f t="shared" si="181"/>
        <v>11914</v>
      </c>
      <c r="F137" s="43">
        <f t="shared" si="181"/>
        <v>95312</v>
      </c>
      <c r="G137" s="43"/>
      <c r="H137" s="43"/>
      <c r="I137" s="43"/>
      <c r="J137" s="43"/>
      <c r="K137" s="43"/>
      <c r="L137" s="43"/>
      <c r="M137" s="43"/>
      <c r="N137" s="43"/>
      <c r="O137" s="43"/>
      <c r="P137" s="43">
        <v>161</v>
      </c>
      <c r="Q137" s="43">
        <f t="shared" si="170"/>
        <v>11914</v>
      </c>
      <c r="R137" s="43">
        <f t="shared" si="171"/>
        <v>95312</v>
      </c>
    </row>
    <row r="138" ht="23" customHeight="1" spans="1:18">
      <c r="A138" s="43"/>
      <c r="B138" s="43" t="s">
        <v>299</v>
      </c>
      <c r="C138" s="43">
        <v>85</v>
      </c>
      <c r="D138" s="43">
        <f t="shared" ref="D138:F138" si="182">G138+J138+M138+P138</f>
        <v>85</v>
      </c>
      <c r="E138" s="43">
        <f t="shared" si="182"/>
        <v>6290</v>
      </c>
      <c r="F138" s="43">
        <f t="shared" si="182"/>
        <v>50320</v>
      </c>
      <c r="G138" s="43"/>
      <c r="H138" s="43"/>
      <c r="I138" s="43"/>
      <c r="J138" s="43"/>
      <c r="K138" s="43"/>
      <c r="L138" s="43"/>
      <c r="M138" s="43"/>
      <c r="N138" s="43"/>
      <c r="O138" s="43"/>
      <c r="P138" s="43">
        <v>85</v>
      </c>
      <c r="Q138" s="43">
        <f t="shared" si="170"/>
        <v>6290</v>
      </c>
      <c r="R138" s="43">
        <f t="shared" si="171"/>
        <v>50320</v>
      </c>
    </row>
    <row r="139" ht="23" customHeight="1" spans="1:18">
      <c r="A139" s="43"/>
      <c r="B139" s="43" t="s">
        <v>300</v>
      </c>
      <c r="C139" s="43">
        <v>89</v>
      </c>
      <c r="D139" s="43">
        <f t="shared" ref="D139:F139" si="183">G139+J139+M139+P139</f>
        <v>89</v>
      </c>
      <c r="E139" s="43">
        <f t="shared" si="183"/>
        <v>6586</v>
      </c>
      <c r="F139" s="43">
        <f t="shared" si="183"/>
        <v>52688</v>
      </c>
      <c r="G139" s="43"/>
      <c r="H139" s="43"/>
      <c r="I139" s="43"/>
      <c r="J139" s="43"/>
      <c r="K139" s="43"/>
      <c r="L139" s="43"/>
      <c r="M139" s="43"/>
      <c r="N139" s="43"/>
      <c r="O139" s="43"/>
      <c r="P139" s="43">
        <v>89</v>
      </c>
      <c r="Q139" s="43">
        <f t="shared" si="170"/>
        <v>6586</v>
      </c>
      <c r="R139" s="43">
        <f t="shared" si="171"/>
        <v>52688</v>
      </c>
    </row>
    <row r="140" ht="23" customHeight="1" spans="1:18">
      <c r="A140" s="43"/>
      <c r="B140" s="43" t="s">
        <v>301</v>
      </c>
      <c r="C140" s="43">
        <v>196</v>
      </c>
      <c r="D140" s="43">
        <f t="shared" ref="D140:F140" si="184">G140+J140+M140+P140</f>
        <v>196</v>
      </c>
      <c r="E140" s="43">
        <f t="shared" si="184"/>
        <v>14504</v>
      </c>
      <c r="F140" s="43">
        <f t="shared" si="184"/>
        <v>116032</v>
      </c>
      <c r="G140" s="43"/>
      <c r="H140" s="43"/>
      <c r="I140" s="43"/>
      <c r="J140" s="43"/>
      <c r="K140" s="43"/>
      <c r="L140" s="43"/>
      <c r="M140" s="43"/>
      <c r="N140" s="43"/>
      <c r="O140" s="43"/>
      <c r="P140" s="43">
        <v>196</v>
      </c>
      <c r="Q140" s="43">
        <f t="shared" si="170"/>
        <v>14504</v>
      </c>
      <c r="R140" s="43">
        <f t="shared" si="171"/>
        <v>116032</v>
      </c>
    </row>
    <row r="141" ht="23" customHeight="1" spans="1:18">
      <c r="A141" s="43"/>
      <c r="B141" s="43" t="s">
        <v>302</v>
      </c>
      <c r="C141" s="43">
        <v>114</v>
      </c>
      <c r="D141" s="43">
        <f t="shared" ref="D141:F141" si="185">G141+J141+M141+P141</f>
        <v>114</v>
      </c>
      <c r="E141" s="43">
        <f t="shared" si="185"/>
        <v>8436</v>
      </c>
      <c r="F141" s="43">
        <f t="shared" si="185"/>
        <v>67488</v>
      </c>
      <c r="G141" s="43"/>
      <c r="H141" s="43"/>
      <c r="I141" s="43"/>
      <c r="J141" s="43"/>
      <c r="K141" s="43"/>
      <c r="L141" s="43"/>
      <c r="M141" s="43"/>
      <c r="N141" s="43"/>
      <c r="O141" s="43"/>
      <c r="P141" s="43">
        <v>114</v>
      </c>
      <c r="Q141" s="43">
        <f t="shared" si="170"/>
        <v>8436</v>
      </c>
      <c r="R141" s="43">
        <f t="shared" si="171"/>
        <v>67488</v>
      </c>
    </row>
    <row r="142" ht="23" customHeight="1" spans="1:18">
      <c r="A142" s="43"/>
      <c r="B142" s="43" t="s">
        <v>303</v>
      </c>
      <c r="C142" s="43">
        <v>13</v>
      </c>
      <c r="D142" s="43">
        <f t="shared" ref="D142:F142" si="186">G142+J142+M142+P142</f>
        <v>13</v>
      </c>
      <c r="E142" s="43">
        <f t="shared" si="186"/>
        <v>962</v>
      </c>
      <c r="F142" s="43">
        <f t="shared" si="186"/>
        <v>7696</v>
      </c>
      <c r="G142" s="43"/>
      <c r="H142" s="43"/>
      <c r="I142" s="43"/>
      <c r="J142" s="43"/>
      <c r="K142" s="43"/>
      <c r="L142" s="43"/>
      <c r="M142" s="43"/>
      <c r="N142" s="43"/>
      <c r="O142" s="43"/>
      <c r="P142" s="43">
        <v>13</v>
      </c>
      <c r="Q142" s="43">
        <f t="shared" si="170"/>
        <v>962</v>
      </c>
      <c r="R142" s="43">
        <f t="shared" si="171"/>
        <v>7696</v>
      </c>
    </row>
    <row r="143" ht="23" customHeight="1" spans="1:18">
      <c r="A143" s="43"/>
      <c r="B143" s="43" t="s">
        <v>304</v>
      </c>
      <c r="C143" s="43">
        <v>209</v>
      </c>
      <c r="D143" s="43">
        <f t="shared" ref="D143:F143" si="187">G143+J143+M143+P143</f>
        <v>209</v>
      </c>
      <c r="E143" s="43">
        <f t="shared" si="187"/>
        <v>15466</v>
      </c>
      <c r="F143" s="43">
        <f t="shared" si="187"/>
        <v>123728</v>
      </c>
      <c r="G143" s="43"/>
      <c r="H143" s="43"/>
      <c r="I143" s="43"/>
      <c r="J143" s="43"/>
      <c r="K143" s="43"/>
      <c r="L143" s="43"/>
      <c r="M143" s="43"/>
      <c r="N143" s="43"/>
      <c r="O143" s="43"/>
      <c r="P143" s="43">
        <v>209</v>
      </c>
      <c r="Q143" s="43">
        <f t="shared" si="170"/>
        <v>15466</v>
      </c>
      <c r="R143" s="43">
        <f t="shared" si="171"/>
        <v>123728</v>
      </c>
    </row>
    <row r="144" ht="23" customHeight="1" spans="1:18">
      <c r="A144" s="43"/>
      <c r="B144" s="43" t="s">
        <v>305</v>
      </c>
      <c r="C144" s="43">
        <v>142</v>
      </c>
      <c r="D144" s="43">
        <f t="shared" ref="D144:F144" si="188">G144+J144+M144+P144</f>
        <v>142</v>
      </c>
      <c r="E144" s="43">
        <f t="shared" si="188"/>
        <v>10508</v>
      </c>
      <c r="F144" s="43">
        <f t="shared" si="188"/>
        <v>84064</v>
      </c>
      <c r="G144" s="43"/>
      <c r="H144" s="43"/>
      <c r="I144" s="43"/>
      <c r="J144" s="43"/>
      <c r="K144" s="43"/>
      <c r="L144" s="43"/>
      <c r="M144" s="43"/>
      <c r="N144" s="43"/>
      <c r="O144" s="43"/>
      <c r="P144" s="43">
        <v>142</v>
      </c>
      <c r="Q144" s="43">
        <f t="shared" si="170"/>
        <v>10508</v>
      </c>
      <c r="R144" s="43">
        <f t="shared" si="171"/>
        <v>84064</v>
      </c>
    </row>
    <row r="145" ht="23" customHeight="1" spans="1:18">
      <c r="A145" s="43"/>
      <c r="B145" s="43" t="s">
        <v>122</v>
      </c>
      <c r="C145" s="43">
        <v>40</v>
      </c>
      <c r="D145" s="43">
        <f t="shared" ref="D145:F145" si="189">G145+J145+M145+P145</f>
        <v>40</v>
      </c>
      <c r="E145" s="43">
        <f t="shared" si="189"/>
        <v>2960</v>
      </c>
      <c r="F145" s="43">
        <f t="shared" si="189"/>
        <v>23680</v>
      </c>
      <c r="G145" s="43"/>
      <c r="H145" s="43"/>
      <c r="I145" s="43"/>
      <c r="J145" s="43"/>
      <c r="K145" s="43"/>
      <c r="L145" s="43"/>
      <c r="M145" s="43"/>
      <c r="N145" s="43"/>
      <c r="O145" s="43"/>
      <c r="P145" s="43">
        <v>40</v>
      </c>
      <c r="Q145" s="43">
        <f t="shared" si="170"/>
        <v>2960</v>
      </c>
      <c r="R145" s="43">
        <f t="shared" si="171"/>
        <v>23680</v>
      </c>
    </row>
    <row r="146" ht="23" customHeight="1" spans="1:18">
      <c r="A146" s="43"/>
      <c r="B146" s="43" t="s">
        <v>306</v>
      </c>
      <c r="C146" s="43">
        <v>161</v>
      </c>
      <c r="D146" s="43">
        <f t="shared" ref="D146:F146" si="190">G146+J146+M146+P146</f>
        <v>161</v>
      </c>
      <c r="E146" s="43">
        <f t="shared" si="190"/>
        <v>11914</v>
      </c>
      <c r="F146" s="43">
        <f t="shared" si="190"/>
        <v>95312</v>
      </c>
      <c r="G146" s="43"/>
      <c r="H146" s="43"/>
      <c r="I146" s="43"/>
      <c r="J146" s="43"/>
      <c r="K146" s="43"/>
      <c r="L146" s="43"/>
      <c r="M146" s="43"/>
      <c r="N146" s="43"/>
      <c r="O146" s="43"/>
      <c r="P146" s="43">
        <v>161</v>
      </c>
      <c r="Q146" s="43">
        <f t="shared" si="170"/>
        <v>11914</v>
      </c>
      <c r="R146" s="43">
        <f t="shared" si="171"/>
        <v>95312</v>
      </c>
    </row>
    <row r="147" ht="23" customHeight="1" spans="1:18">
      <c r="A147" s="43"/>
      <c r="B147" s="43" t="s">
        <v>307</v>
      </c>
      <c r="C147" s="43">
        <v>196</v>
      </c>
      <c r="D147" s="43">
        <f t="shared" ref="D147:F147" si="191">G147+J147+M147+P147</f>
        <v>196</v>
      </c>
      <c r="E147" s="43">
        <f t="shared" si="191"/>
        <v>14504</v>
      </c>
      <c r="F147" s="43">
        <f t="shared" si="191"/>
        <v>116032</v>
      </c>
      <c r="G147" s="43"/>
      <c r="H147" s="43"/>
      <c r="I147" s="43"/>
      <c r="J147" s="43"/>
      <c r="K147" s="43"/>
      <c r="L147" s="43"/>
      <c r="M147" s="43"/>
      <c r="N147" s="43"/>
      <c r="O147" s="43"/>
      <c r="P147" s="43">
        <v>196</v>
      </c>
      <c r="Q147" s="43">
        <f t="shared" si="170"/>
        <v>14504</v>
      </c>
      <c r="R147" s="43">
        <f t="shared" si="171"/>
        <v>116032</v>
      </c>
    </row>
    <row r="148" ht="23" customHeight="1" spans="1:18">
      <c r="A148" s="43"/>
      <c r="B148" s="43" t="s">
        <v>120</v>
      </c>
      <c r="C148" s="43">
        <v>118</v>
      </c>
      <c r="D148" s="43">
        <f t="shared" ref="D148:F148" si="192">G148+J148+M148+P148</f>
        <v>118</v>
      </c>
      <c r="E148" s="43">
        <f t="shared" si="192"/>
        <v>8732</v>
      </c>
      <c r="F148" s="43">
        <f t="shared" si="192"/>
        <v>69856</v>
      </c>
      <c r="G148" s="43"/>
      <c r="H148" s="43"/>
      <c r="I148" s="43"/>
      <c r="J148" s="43"/>
      <c r="K148" s="43"/>
      <c r="L148" s="43"/>
      <c r="M148" s="43"/>
      <c r="N148" s="43"/>
      <c r="O148" s="43"/>
      <c r="P148" s="43">
        <v>118</v>
      </c>
      <c r="Q148" s="43">
        <f t="shared" si="170"/>
        <v>8732</v>
      </c>
      <c r="R148" s="43">
        <f t="shared" si="171"/>
        <v>69856</v>
      </c>
    </row>
    <row r="149" s="151" customFormat="1" ht="23" customHeight="1" spans="1:18">
      <c r="A149" s="41" t="s">
        <v>308</v>
      </c>
      <c r="B149" s="43" t="s">
        <v>15</v>
      </c>
      <c r="C149" s="43">
        <v>1386</v>
      </c>
      <c r="D149" s="43">
        <f t="shared" ref="D149:F149" si="193">G149+J149+M149+P149</f>
        <v>1386</v>
      </c>
      <c r="E149" s="43">
        <f t="shared" si="193"/>
        <v>102564</v>
      </c>
      <c r="F149" s="43">
        <f t="shared" si="193"/>
        <v>820512</v>
      </c>
      <c r="G149" s="43"/>
      <c r="H149" s="43"/>
      <c r="I149" s="43"/>
      <c r="J149" s="43"/>
      <c r="K149" s="43"/>
      <c r="L149" s="43"/>
      <c r="M149" s="43"/>
      <c r="N149" s="43"/>
      <c r="O149" s="43"/>
      <c r="P149" s="43">
        <f>SUM(P150:P160)</f>
        <v>1386</v>
      </c>
      <c r="Q149" s="43">
        <f t="shared" si="170"/>
        <v>102564</v>
      </c>
      <c r="R149" s="43">
        <f t="shared" si="171"/>
        <v>820512</v>
      </c>
    </row>
    <row r="150" ht="23" customHeight="1" spans="1:18">
      <c r="A150" s="43"/>
      <c r="B150" s="43" t="s">
        <v>309</v>
      </c>
      <c r="C150" s="43">
        <v>195</v>
      </c>
      <c r="D150" s="43">
        <f t="shared" ref="D150:F150" si="194">G150+J150+M150+P150</f>
        <v>195</v>
      </c>
      <c r="E150" s="43">
        <f t="shared" si="194"/>
        <v>14430</v>
      </c>
      <c r="F150" s="43">
        <f t="shared" si="194"/>
        <v>115440</v>
      </c>
      <c r="G150" s="43"/>
      <c r="H150" s="43"/>
      <c r="I150" s="43"/>
      <c r="J150" s="43"/>
      <c r="K150" s="43"/>
      <c r="L150" s="43"/>
      <c r="M150" s="43"/>
      <c r="N150" s="43"/>
      <c r="O150" s="43"/>
      <c r="P150" s="43">
        <v>195</v>
      </c>
      <c r="Q150" s="43">
        <f t="shared" si="170"/>
        <v>14430</v>
      </c>
      <c r="R150" s="43">
        <f t="shared" si="171"/>
        <v>115440</v>
      </c>
    </row>
    <row r="151" ht="21" customHeight="1" spans="1:18">
      <c r="A151" s="43"/>
      <c r="B151" s="43" t="s">
        <v>310</v>
      </c>
      <c r="C151" s="43">
        <v>122</v>
      </c>
      <c r="D151" s="43">
        <f t="shared" ref="D151:F151" si="195">G151+J151+M151+P151</f>
        <v>122</v>
      </c>
      <c r="E151" s="43">
        <f t="shared" si="195"/>
        <v>9028</v>
      </c>
      <c r="F151" s="43">
        <f t="shared" si="195"/>
        <v>72224</v>
      </c>
      <c r="G151" s="43"/>
      <c r="H151" s="43"/>
      <c r="I151" s="43"/>
      <c r="J151" s="43"/>
      <c r="K151" s="43"/>
      <c r="L151" s="43"/>
      <c r="M151" s="43"/>
      <c r="N151" s="43"/>
      <c r="O151" s="43"/>
      <c r="P151" s="43">
        <v>122</v>
      </c>
      <c r="Q151" s="43">
        <f t="shared" si="170"/>
        <v>9028</v>
      </c>
      <c r="R151" s="43">
        <f t="shared" si="171"/>
        <v>72224</v>
      </c>
    </row>
    <row r="152" ht="21" customHeight="1" spans="1:18">
      <c r="A152" s="43"/>
      <c r="B152" s="43" t="s">
        <v>311</v>
      </c>
      <c r="C152" s="43">
        <v>84</v>
      </c>
      <c r="D152" s="43">
        <f t="shared" ref="D152:F152" si="196">G152+J152+M152+P152</f>
        <v>84</v>
      </c>
      <c r="E152" s="43">
        <f t="shared" si="196"/>
        <v>6216</v>
      </c>
      <c r="F152" s="43">
        <f t="shared" si="196"/>
        <v>49728</v>
      </c>
      <c r="G152" s="43"/>
      <c r="H152" s="43"/>
      <c r="I152" s="43"/>
      <c r="J152" s="43"/>
      <c r="K152" s="43"/>
      <c r="L152" s="43"/>
      <c r="M152" s="43"/>
      <c r="N152" s="43"/>
      <c r="O152" s="43"/>
      <c r="P152" s="43">
        <v>84</v>
      </c>
      <c r="Q152" s="43">
        <f t="shared" si="170"/>
        <v>6216</v>
      </c>
      <c r="R152" s="43">
        <f t="shared" si="171"/>
        <v>49728</v>
      </c>
    </row>
    <row r="153" ht="21" customHeight="1" spans="1:18">
      <c r="A153" s="43"/>
      <c r="B153" s="43" t="s">
        <v>312</v>
      </c>
      <c r="C153" s="43">
        <v>149</v>
      </c>
      <c r="D153" s="43">
        <f t="shared" ref="D153:F153" si="197">G153+J153+M153+P153</f>
        <v>149</v>
      </c>
      <c r="E153" s="43">
        <f t="shared" si="197"/>
        <v>11026</v>
      </c>
      <c r="F153" s="43">
        <f t="shared" si="197"/>
        <v>88208</v>
      </c>
      <c r="G153" s="43"/>
      <c r="H153" s="43"/>
      <c r="I153" s="43"/>
      <c r="J153" s="43"/>
      <c r="K153" s="43"/>
      <c r="L153" s="43"/>
      <c r="M153" s="43"/>
      <c r="N153" s="43"/>
      <c r="O153" s="43"/>
      <c r="P153" s="43">
        <v>149</v>
      </c>
      <c r="Q153" s="43">
        <f t="shared" si="170"/>
        <v>11026</v>
      </c>
      <c r="R153" s="43">
        <f t="shared" si="171"/>
        <v>88208</v>
      </c>
    </row>
    <row r="154" ht="21" customHeight="1" spans="1:18">
      <c r="A154" s="43"/>
      <c r="B154" s="43" t="s">
        <v>313</v>
      </c>
      <c r="C154" s="43">
        <v>144</v>
      </c>
      <c r="D154" s="43">
        <f t="shared" ref="D154:F154" si="198">G154+J154+M154+P154</f>
        <v>144</v>
      </c>
      <c r="E154" s="43">
        <f t="shared" si="198"/>
        <v>10656</v>
      </c>
      <c r="F154" s="43">
        <f t="shared" si="198"/>
        <v>85248</v>
      </c>
      <c r="G154" s="43"/>
      <c r="H154" s="43"/>
      <c r="I154" s="43"/>
      <c r="J154" s="43"/>
      <c r="K154" s="43"/>
      <c r="L154" s="43"/>
      <c r="M154" s="43"/>
      <c r="N154" s="43"/>
      <c r="O154" s="43"/>
      <c r="P154" s="43">
        <v>144</v>
      </c>
      <c r="Q154" s="43">
        <f t="shared" si="170"/>
        <v>10656</v>
      </c>
      <c r="R154" s="43">
        <f t="shared" si="171"/>
        <v>85248</v>
      </c>
    </row>
    <row r="155" ht="21" customHeight="1" spans="1:18">
      <c r="A155" s="43"/>
      <c r="B155" s="43" t="s">
        <v>314</v>
      </c>
      <c r="C155" s="43">
        <v>110</v>
      </c>
      <c r="D155" s="43">
        <f t="shared" ref="D155:F155" si="199">G155+J155+M155+P155</f>
        <v>110</v>
      </c>
      <c r="E155" s="43">
        <f t="shared" si="199"/>
        <v>8140</v>
      </c>
      <c r="F155" s="43">
        <f t="shared" si="199"/>
        <v>65120</v>
      </c>
      <c r="G155" s="43"/>
      <c r="H155" s="43"/>
      <c r="I155" s="43"/>
      <c r="J155" s="43"/>
      <c r="K155" s="43"/>
      <c r="L155" s="43"/>
      <c r="M155" s="43"/>
      <c r="N155" s="43"/>
      <c r="O155" s="43"/>
      <c r="P155" s="43">
        <v>110</v>
      </c>
      <c r="Q155" s="43">
        <f t="shared" si="170"/>
        <v>8140</v>
      </c>
      <c r="R155" s="43">
        <f t="shared" si="171"/>
        <v>65120</v>
      </c>
    </row>
    <row r="156" ht="21" customHeight="1" spans="1:18">
      <c r="A156" s="43"/>
      <c r="B156" s="43" t="s">
        <v>315</v>
      </c>
      <c r="C156" s="43">
        <v>114</v>
      </c>
      <c r="D156" s="43">
        <f t="shared" ref="D156:F156" si="200">G156+J156+M156+P156</f>
        <v>114</v>
      </c>
      <c r="E156" s="43">
        <f t="shared" si="200"/>
        <v>8436</v>
      </c>
      <c r="F156" s="43">
        <f t="shared" si="200"/>
        <v>67488</v>
      </c>
      <c r="G156" s="43"/>
      <c r="H156" s="43"/>
      <c r="I156" s="43"/>
      <c r="J156" s="43"/>
      <c r="K156" s="43"/>
      <c r="L156" s="43"/>
      <c r="M156" s="43"/>
      <c r="N156" s="43"/>
      <c r="O156" s="43"/>
      <c r="P156" s="43">
        <v>114</v>
      </c>
      <c r="Q156" s="43">
        <f t="shared" si="170"/>
        <v>8436</v>
      </c>
      <c r="R156" s="43">
        <f t="shared" si="171"/>
        <v>67488</v>
      </c>
    </row>
    <row r="157" ht="21" customHeight="1" spans="1:18">
      <c r="A157" s="43"/>
      <c r="B157" s="43" t="s">
        <v>316</v>
      </c>
      <c r="C157" s="43">
        <v>68</v>
      </c>
      <c r="D157" s="43">
        <f t="shared" ref="D157:F157" si="201">G157+J157+M157+P157</f>
        <v>68</v>
      </c>
      <c r="E157" s="43">
        <f t="shared" si="201"/>
        <v>5032</v>
      </c>
      <c r="F157" s="43">
        <f t="shared" si="201"/>
        <v>40256</v>
      </c>
      <c r="G157" s="43"/>
      <c r="H157" s="43"/>
      <c r="I157" s="43"/>
      <c r="J157" s="43"/>
      <c r="K157" s="43"/>
      <c r="L157" s="43"/>
      <c r="M157" s="43"/>
      <c r="N157" s="43"/>
      <c r="O157" s="43"/>
      <c r="P157" s="43">
        <v>68</v>
      </c>
      <c r="Q157" s="43">
        <f t="shared" si="170"/>
        <v>5032</v>
      </c>
      <c r="R157" s="43">
        <f t="shared" si="171"/>
        <v>40256</v>
      </c>
    </row>
    <row r="158" ht="21" customHeight="1" spans="1:18">
      <c r="A158" s="43"/>
      <c r="B158" s="43" t="s">
        <v>317</v>
      </c>
      <c r="C158" s="43">
        <v>102</v>
      </c>
      <c r="D158" s="43">
        <f t="shared" ref="D158:F158" si="202">G158+J158+M158+P158</f>
        <v>102</v>
      </c>
      <c r="E158" s="43">
        <f t="shared" si="202"/>
        <v>7548</v>
      </c>
      <c r="F158" s="43">
        <f t="shared" si="202"/>
        <v>60384</v>
      </c>
      <c r="G158" s="43"/>
      <c r="H158" s="43"/>
      <c r="I158" s="43"/>
      <c r="J158" s="43"/>
      <c r="K158" s="43"/>
      <c r="L158" s="43"/>
      <c r="M158" s="43"/>
      <c r="N158" s="43"/>
      <c r="O158" s="43"/>
      <c r="P158" s="43">
        <v>102</v>
      </c>
      <c r="Q158" s="43">
        <f t="shared" si="170"/>
        <v>7548</v>
      </c>
      <c r="R158" s="43">
        <f t="shared" si="171"/>
        <v>60384</v>
      </c>
    </row>
    <row r="159" ht="21" customHeight="1" spans="1:18">
      <c r="A159" s="43"/>
      <c r="B159" s="43" t="s">
        <v>318</v>
      </c>
      <c r="C159" s="43">
        <v>180</v>
      </c>
      <c r="D159" s="43">
        <f t="shared" ref="D159:F159" si="203">G159+J159+M159+P159</f>
        <v>180</v>
      </c>
      <c r="E159" s="43">
        <f t="shared" si="203"/>
        <v>13320</v>
      </c>
      <c r="F159" s="43">
        <f t="shared" si="203"/>
        <v>106560</v>
      </c>
      <c r="G159" s="43"/>
      <c r="H159" s="43"/>
      <c r="I159" s="43"/>
      <c r="J159" s="43"/>
      <c r="K159" s="43"/>
      <c r="L159" s="43"/>
      <c r="M159" s="43"/>
      <c r="N159" s="43"/>
      <c r="O159" s="43"/>
      <c r="P159" s="43">
        <v>180</v>
      </c>
      <c r="Q159" s="43">
        <f t="shared" si="170"/>
        <v>13320</v>
      </c>
      <c r="R159" s="43">
        <f t="shared" si="171"/>
        <v>106560</v>
      </c>
    </row>
    <row r="160" ht="21" customHeight="1" spans="1:18">
      <c r="A160" s="43"/>
      <c r="B160" s="43" t="s">
        <v>160</v>
      </c>
      <c r="C160" s="43">
        <v>118</v>
      </c>
      <c r="D160" s="43">
        <f t="shared" ref="D160:F160" si="204">G160+J160+M160+P160</f>
        <v>118</v>
      </c>
      <c r="E160" s="43">
        <f t="shared" si="204"/>
        <v>8732</v>
      </c>
      <c r="F160" s="43">
        <f t="shared" si="204"/>
        <v>69856</v>
      </c>
      <c r="G160" s="43"/>
      <c r="H160" s="43"/>
      <c r="I160" s="43"/>
      <c r="J160" s="43"/>
      <c r="K160" s="43"/>
      <c r="L160" s="43"/>
      <c r="M160" s="43"/>
      <c r="N160" s="43"/>
      <c r="O160" s="43"/>
      <c r="P160" s="43">
        <v>118</v>
      </c>
      <c r="Q160" s="43">
        <f t="shared" si="170"/>
        <v>8732</v>
      </c>
      <c r="R160" s="43">
        <f t="shared" si="171"/>
        <v>69856</v>
      </c>
    </row>
    <row r="161" s="151" customFormat="1" ht="32" customHeight="1" spans="1:18">
      <c r="A161" s="41" t="s">
        <v>319</v>
      </c>
      <c r="B161" s="43" t="s">
        <v>15</v>
      </c>
      <c r="C161" s="43">
        <v>1327</v>
      </c>
      <c r="D161" s="43">
        <f t="shared" ref="D161:F161" si="205">G161+J161+M161+P161</f>
        <v>1327</v>
      </c>
      <c r="E161" s="43">
        <f t="shared" si="205"/>
        <v>98198</v>
      </c>
      <c r="F161" s="43">
        <f t="shared" si="205"/>
        <v>878010</v>
      </c>
      <c r="G161" s="43">
        <f t="shared" ref="G161:J161" si="206">SUM(G162:G171)</f>
        <v>146</v>
      </c>
      <c r="H161" s="43">
        <f t="shared" si="206"/>
        <v>10804</v>
      </c>
      <c r="I161" s="43">
        <f>H161*12</f>
        <v>129648</v>
      </c>
      <c r="J161" s="43">
        <f t="shared" si="206"/>
        <v>665</v>
      </c>
      <c r="K161" s="43">
        <f t="shared" ref="K161:K164" si="207">J161*74</f>
        <v>49210</v>
      </c>
      <c r="L161" s="43">
        <f t="shared" ref="L161:L164" si="208">K161*9</f>
        <v>442890</v>
      </c>
      <c r="M161" s="43"/>
      <c r="N161" s="43"/>
      <c r="O161" s="43"/>
      <c r="P161" s="43">
        <f>SUM(P162:P171)</f>
        <v>516</v>
      </c>
      <c r="Q161" s="43">
        <f t="shared" si="170"/>
        <v>38184</v>
      </c>
      <c r="R161" s="43">
        <f t="shared" si="171"/>
        <v>305472</v>
      </c>
    </row>
    <row r="162" ht="32" customHeight="1" spans="1:18">
      <c r="A162" s="43"/>
      <c r="B162" s="43" t="s">
        <v>320</v>
      </c>
      <c r="C162" s="43">
        <v>128</v>
      </c>
      <c r="D162" s="43">
        <f t="shared" ref="D162:F162" si="209">G162+J162+M162+P162</f>
        <v>128</v>
      </c>
      <c r="E162" s="43">
        <f t="shared" si="209"/>
        <v>9472</v>
      </c>
      <c r="F162" s="43">
        <f t="shared" si="209"/>
        <v>75776</v>
      </c>
      <c r="G162" s="43"/>
      <c r="H162" s="43"/>
      <c r="I162" s="43"/>
      <c r="J162" s="43"/>
      <c r="K162" s="43"/>
      <c r="L162" s="43"/>
      <c r="M162" s="43"/>
      <c r="N162" s="43"/>
      <c r="O162" s="43"/>
      <c r="P162" s="43">
        <v>128</v>
      </c>
      <c r="Q162" s="43">
        <f t="shared" si="170"/>
        <v>9472</v>
      </c>
      <c r="R162" s="43">
        <f t="shared" si="171"/>
        <v>75776</v>
      </c>
    </row>
    <row r="163" ht="32" customHeight="1" spans="1:18">
      <c r="A163" s="43"/>
      <c r="B163" s="43" t="s">
        <v>321</v>
      </c>
      <c r="C163" s="43">
        <v>66</v>
      </c>
      <c r="D163" s="43">
        <f t="shared" ref="D163:F163" si="210">G163+J163+M163+P163</f>
        <v>66</v>
      </c>
      <c r="E163" s="43">
        <f t="shared" si="210"/>
        <v>4884</v>
      </c>
      <c r="F163" s="43">
        <f t="shared" si="210"/>
        <v>43956</v>
      </c>
      <c r="G163" s="43"/>
      <c r="H163" s="43"/>
      <c r="I163" s="43"/>
      <c r="J163" s="43">
        <v>66</v>
      </c>
      <c r="K163" s="43">
        <f t="shared" si="207"/>
        <v>4884</v>
      </c>
      <c r="L163" s="43">
        <f t="shared" si="208"/>
        <v>43956</v>
      </c>
      <c r="M163" s="43"/>
      <c r="N163" s="43"/>
      <c r="O163" s="43"/>
      <c r="P163" s="43"/>
      <c r="Q163" s="43"/>
      <c r="R163" s="43"/>
    </row>
    <row r="164" ht="32" customHeight="1" spans="1:18">
      <c r="A164" s="43"/>
      <c r="B164" s="43" t="s">
        <v>322</v>
      </c>
      <c r="C164" s="43">
        <v>105</v>
      </c>
      <c r="D164" s="43">
        <f t="shared" ref="D164:F164" si="211">G164+J164+M164+P164</f>
        <v>105</v>
      </c>
      <c r="E164" s="43">
        <f t="shared" si="211"/>
        <v>7770</v>
      </c>
      <c r="F164" s="43">
        <f t="shared" si="211"/>
        <v>69930</v>
      </c>
      <c r="G164" s="43"/>
      <c r="H164" s="43"/>
      <c r="I164" s="43"/>
      <c r="J164" s="43">
        <v>105</v>
      </c>
      <c r="K164" s="43">
        <f t="shared" si="207"/>
        <v>7770</v>
      </c>
      <c r="L164" s="43">
        <f t="shared" si="208"/>
        <v>69930</v>
      </c>
      <c r="M164" s="43"/>
      <c r="N164" s="43"/>
      <c r="O164" s="43"/>
      <c r="P164" s="43"/>
      <c r="Q164" s="43"/>
      <c r="R164" s="43"/>
    </row>
    <row r="165" ht="32" customHeight="1" spans="1:18">
      <c r="A165" s="43"/>
      <c r="B165" s="43" t="s">
        <v>323</v>
      </c>
      <c r="C165" s="43">
        <v>71</v>
      </c>
      <c r="D165" s="43">
        <f t="shared" ref="D165:F165" si="212">G165+J165+M165+P165</f>
        <v>71</v>
      </c>
      <c r="E165" s="43">
        <f t="shared" si="212"/>
        <v>5254</v>
      </c>
      <c r="F165" s="43">
        <f t="shared" si="212"/>
        <v>42032</v>
      </c>
      <c r="G165" s="43"/>
      <c r="H165" s="43"/>
      <c r="I165" s="43"/>
      <c r="J165" s="43"/>
      <c r="K165" s="43"/>
      <c r="L165" s="43"/>
      <c r="M165" s="43"/>
      <c r="N165" s="43"/>
      <c r="O165" s="43"/>
      <c r="P165" s="43">
        <v>71</v>
      </c>
      <c r="Q165" s="43">
        <f t="shared" ref="Q165:Q170" si="213">P165*74</f>
        <v>5254</v>
      </c>
      <c r="R165" s="43">
        <f t="shared" ref="R165:R170" si="214">Q165*8</f>
        <v>42032</v>
      </c>
    </row>
    <row r="166" ht="32" customHeight="1" spans="1:18">
      <c r="A166" s="43"/>
      <c r="B166" s="43" t="s">
        <v>324</v>
      </c>
      <c r="C166" s="43">
        <v>146</v>
      </c>
      <c r="D166" s="43">
        <f t="shared" ref="D166:F166" si="215">G166+J166+M166+P166</f>
        <v>146</v>
      </c>
      <c r="E166" s="43">
        <f t="shared" si="215"/>
        <v>10804</v>
      </c>
      <c r="F166" s="43">
        <f t="shared" si="215"/>
        <v>129648</v>
      </c>
      <c r="G166" s="43">
        <v>146</v>
      </c>
      <c r="H166" s="43">
        <f>G166*74</f>
        <v>10804</v>
      </c>
      <c r="I166" s="43">
        <f>H166*12</f>
        <v>129648</v>
      </c>
      <c r="J166" s="43"/>
      <c r="K166" s="43"/>
      <c r="L166" s="43"/>
      <c r="M166" s="43"/>
      <c r="N166" s="43"/>
      <c r="O166" s="43"/>
      <c r="P166" s="43"/>
      <c r="Q166" s="43"/>
      <c r="R166" s="43"/>
    </row>
    <row r="167" ht="32" customHeight="1" spans="1:18">
      <c r="A167" s="43"/>
      <c r="B167" s="43" t="s">
        <v>325</v>
      </c>
      <c r="C167" s="43">
        <v>98</v>
      </c>
      <c r="D167" s="43">
        <f t="shared" ref="D167:F167" si="216">G167+J167+M167+P167</f>
        <v>98</v>
      </c>
      <c r="E167" s="43">
        <f t="shared" si="216"/>
        <v>7252</v>
      </c>
      <c r="F167" s="43">
        <f t="shared" si="216"/>
        <v>65268</v>
      </c>
      <c r="G167" s="43"/>
      <c r="H167" s="43"/>
      <c r="I167" s="43"/>
      <c r="J167" s="43">
        <v>98</v>
      </c>
      <c r="K167" s="43">
        <f t="shared" ref="K167:K171" si="217">J167*74</f>
        <v>7252</v>
      </c>
      <c r="L167" s="43">
        <f t="shared" ref="L167:L171" si="218">K167*9</f>
        <v>65268</v>
      </c>
      <c r="M167" s="43"/>
      <c r="N167" s="43"/>
      <c r="O167" s="43"/>
      <c r="P167" s="43"/>
      <c r="Q167" s="43"/>
      <c r="R167" s="43"/>
    </row>
    <row r="168" ht="32" customHeight="1" spans="1:18">
      <c r="A168" s="43"/>
      <c r="B168" s="43" t="s">
        <v>168</v>
      </c>
      <c r="C168" s="43">
        <v>85</v>
      </c>
      <c r="D168" s="43">
        <f t="shared" ref="D168:F168" si="219">G168+J168+M168+P168</f>
        <v>85</v>
      </c>
      <c r="E168" s="43">
        <f t="shared" si="219"/>
        <v>6290</v>
      </c>
      <c r="F168" s="43">
        <f t="shared" si="219"/>
        <v>50320</v>
      </c>
      <c r="G168" s="43"/>
      <c r="H168" s="43"/>
      <c r="I168" s="43"/>
      <c r="J168" s="43"/>
      <c r="K168" s="43"/>
      <c r="L168" s="43"/>
      <c r="M168" s="43"/>
      <c r="N168" s="43"/>
      <c r="O168" s="43"/>
      <c r="P168" s="43">
        <v>85</v>
      </c>
      <c r="Q168" s="43">
        <f t="shared" si="213"/>
        <v>6290</v>
      </c>
      <c r="R168" s="43">
        <f t="shared" si="214"/>
        <v>50320</v>
      </c>
    </row>
    <row r="169" ht="32" customHeight="1" spans="1:18">
      <c r="A169" s="43"/>
      <c r="B169" s="43" t="s">
        <v>326</v>
      </c>
      <c r="C169" s="43">
        <v>156</v>
      </c>
      <c r="D169" s="43">
        <f t="shared" ref="D169:F169" si="220">G169+J169+M169+P169</f>
        <v>156</v>
      </c>
      <c r="E169" s="43">
        <f t="shared" si="220"/>
        <v>11544</v>
      </c>
      <c r="F169" s="43">
        <f t="shared" si="220"/>
        <v>103896</v>
      </c>
      <c r="G169" s="43"/>
      <c r="H169" s="43"/>
      <c r="I169" s="43"/>
      <c r="J169" s="43">
        <v>156</v>
      </c>
      <c r="K169" s="43">
        <f t="shared" si="217"/>
        <v>11544</v>
      </c>
      <c r="L169" s="43">
        <f t="shared" si="218"/>
        <v>103896</v>
      </c>
      <c r="M169" s="43"/>
      <c r="N169" s="43"/>
      <c r="O169" s="43"/>
      <c r="P169" s="43"/>
      <c r="Q169" s="43"/>
      <c r="R169" s="43"/>
    </row>
    <row r="170" ht="32" customHeight="1" spans="1:18">
      <c r="A170" s="43"/>
      <c r="B170" s="43" t="s">
        <v>327</v>
      </c>
      <c r="C170" s="43">
        <v>232</v>
      </c>
      <c r="D170" s="43">
        <f t="shared" ref="D170:F170" si="221">G170+J170+M170+P170</f>
        <v>232</v>
      </c>
      <c r="E170" s="43">
        <f t="shared" si="221"/>
        <v>17168</v>
      </c>
      <c r="F170" s="43">
        <f t="shared" si="221"/>
        <v>137344</v>
      </c>
      <c r="G170" s="43"/>
      <c r="H170" s="43"/>
      <c r="I170" s="43"/>
      <c r="J170" s="43"/>
      <c r="K170" s="43"/>
      <c r="L170" s="43"/>
      <c r="M170" s="43"/>
      <c r="N170" s="43"/>
      <c r="O170" s="43"/>
      <c r="P170" s="43">
        <v>232</v>
      </c>
      <c r="Q170" s="43">
        <f t="shared" si="213"/>
        <v>17168</v>
      </c>
      <c r="R170" s="43">
        <f t="shared" si="214"/>
        <v>137344</v>
      </c>
    </row>
    <row r="171" ht="32" customHeight="1" spans="1:18">
      <c r="A171" s="43"/>
      <c r="B171" s="43" t="s">
        <v>117</v>
      </c>
      <c r="C171" s="43">
        <v>240</v>
      </c>
      <c r="D171" s="43">
        <f t="shared" ref="D171:F171" si="222">G171+J171+M171+P171</f>
        <v>240</v>
      </c>
      <c r="E171" s="43">
        <f t="shared" si="222"/>
        <v>17760</v>
      </c>
      <c r="F171" s="43">
        <f t="shared" si="222"/>
        <v>159840</v>
      </c>
      <c r="G171" s="43"/>
      <c r="H171" s="43"/>
      <c r="I171" s="43"/>
      <c r="J171" s="43">
        <v>240</v>
      </c>
      <c r="K171" s="43">
        <f t="shared" si="217"/>
        <v>17760</v>
      </c>
      <c r="L171" s="43">
        <f t="shared" si="218"/>
        <v>159840</v>
      </c>
      <c r="M171" s="43"/>
      <c r="N171" s="43"/>
      <c r="O171" s="43"/>
      <c r="P171" s="43"/>
      <c r="Q171" s="43"/>
      <c r="R171" s="43"/>
    </row>
    <row r="172" s="151" customFormat="1" ht="32" customHeight="1" spans="1:18">
      <c r="A172" s="41" t="s">
        <v>328</v>
      </c>
      <c r="B172" s="43" t="s">
        <v>15</v>
      </c>
      <c r="C172" s="43">
        <v>1265</v>
      </c>
      <c r="D172" s="43">
        <f t="shared" ref="D172:F172" si="223">G172+J172+M172+P172</f>
        <v>1265</v>
      </c>
      <c r="E172" s="43">
        <f t="shared" si="223"/>
        <v>93610</v>
      </c>
      <c r="F172" s="43">
        <f t="shared" si="223"/>
        <v>748880</v>
      </c>
      <c r="G172" s="43"/>
      <c r="H172" s="43"/>
      <c r="I172" s="43"/>
      <c r="J172" s="43"/>
      <c r="K172" s="43"/>
      <c r="L172" s="43"/>
      <c r="M172" s="43"/>
      <c r="N172" s="43"/>
      <c r="O172" s="43"/>
      <c r="P172" s="43">
        <f>SUM(P173:P181)</f>
        <v>1265</v>
      </c>
      <c r="Q172" s="43">
        <f t="shared" ref="Q172:Q185" si="224">P172*74</f>
        <v>93610</v>
      </c>
      <c r="R172" s="43">
        <f t="shared" ref="R172:R185" si="225">Q172*8</f>
        <v>748880</v>
      </c>
    </row>
    <row r="173" ht="32" customHeight="1" spans="1:18">
      <c r="A173" s="43"/>
      <c r="B173" s="43" t="s">
        <v>297</v>
      </c>
      <c r="C173" s="43">
        <v>57</v>
      </c>
      <c r="D173" s="43">
        <f t="shared" ref="D173:F173" si="226">G173+J173+M173+P173</f>
        <v>57</v>
      </c>
      <c r="E173" s="43">
        <f t="shared" si="226"/>
        <v>4218</v>
      </c>
      <c r="F173" s="43">
        <f t="shared" si="226"/>
        <v>33744</v>
      </c>
      <c r="G173" s="43"/>
      <c r="H173" s="43"/>
      <c r="I173" s="43"/>
      <c r="J173" s="43"/>
      <c r="K173" s="43"/>
      <c r="L173" s="43"/>
      <c r="M173" s="43"/>
      <c r="N173" s="43"/>
      <c r="O173" s="43"/>
      <c r="P173" s="43">
        <v>57</v>
      </c>
      <c r="Q173" s="43">
        <f t="shared" si="224"/>
        <v>4218</v>
      </c>
      <c r="R173" s="43">
        <f t="shared" si="225"/>
        <v>33744</v>
      </c>
    </row>
    <row r="174" ht="32" customHeight="1" spans="1:18">
      <c r="A174" s="43"/>
      <c r="B174" s="43" t="s">
        <v>329</v>
      </c>
      <c r="C174" s="43">
        <v>58</v>
      </c>
      <c r="D174" s="43">
        <f t="shared" ref="D174:F174" si="227">G174+J174+M174+P174</f>
        <v>58</v>
      </c>
      <c r="E174" s="43">
        <f t="shared" si="227"/>
        <v>4292</v>
      </c>
      <c r="F174" s="43">
        <f t="shared" si="227"/>
        <v>34336</v>
      </c>
      <c r="G174" s="43"/>
      <c r="H174" s="43"/>
      <c r="I174" s="43"/>
      <c r="J174" s="43"/>
      <c r="K174" s="43"/>
      <c r="L174" s="43"/>
      <c r="M174" s="43"/>
      <c r="N174" s="43"/>
      <c r="O174" s="43"/>
      <c r="P174" s="43">
        <v>58</v>
      </c>
      <c r="Q174" s="43">
        <f t="shared" si="224"/>
        <v>4292</v>
      </c>
      <c r="R174" s="43">
        <f t="shared" si="225"/>
        <v>34336</v>
      </c>
    </row>
    <row r="175" ht="32" customHeight="1" spans="1:18">
      <c r="A175" s="43"/>
      <c r="B175" s="43" t="s">
        <v>195</v>
      </c>
      <c r="C175" s="43">
        <v>147</v>
      </c>
      <c r="D175" s="43">
        <f t="shared" ref="D175:F175" si="228">G175+J175+M175+P175</f>
        <v>147</v>
      </c>
      <c r="E175" s="43">
        <f t="shared" si="228"/>
        <v>10878</v>
      </c>
      <c r="F175" s="43">
        <f t="shared" si="228"/>
        <v>87024</v>
      </c>
      <c r="G175" s="43"/>
      <c r="H175" s="43"/>
      <c r="I175" s="43"/>
      <c r="J175" s="43"/>
      <c r="K175" s="43"/>
      <c r="L175" s="43"/>
      <c r="M175" s="43"/>
      <c r="N175" s="43"/>
      <c r="O175" s="43"/>
      <c r="P175" s="43">
        <v>147</v>
      </c>
      <c r="Q175" s="43">
        <f t="shared" si="224"/>
        <v>10878</v>
      </c>
      <c r="R175" s="43">
        <f t="shared" si="225"/>
        <v>87024</v>
      </c>
    </row>
    <row r="176" ht="32" customHeight="1" spans="1:18">
      <c r="A176" s="43"/>
      <c r="B176" s="43" t="s">
        <v>141</v>
      </c>
      <c r="C176" s="43">
        <v>143</v>
      </c>
      <c r="D176" s="43">
        <f t="shared" ref="D176:F176" si="229">G176+J176+M176+P176</f>
        <v>143</v>
      </c>
      <c r="E176" s="43">
        <f t="shared" si="229"/>
        <v>10582</v>
      </c>
      <c r="F176" s="43">
        <f t="shared" si="229"/>
        <v>84656</v>
      </c>
      <c r="G176" s="43"/>
      <c r="H176" s="43"/>
      <c r="I176" s="43"/>
      <c r="J176" s="43"/>
      <c r="K176" s="43"/>
      <c r="L176" s="43"/>
      <c r="M176" s="43"/>
      <c r="N176" s="43"/>
      <c r="O176" s="43"/>
      <c r="P176" s="43">
        <v>143</v>
      </c>
      <c r="Q176" s="43">
        <f t="shared" si="224"/>
        <v>10582</v>
      </c>
      <c r="R176" s="43">
        <f t="shared" si="225"/>
        <v>84656</v>
      </c>
    </row>
    <row r="177" ht="32" customHeight="1" spans="1:18">
      <c r="A177" s="43"/>
      <c r="B177" s="43" t="s">
        <v>330</v>
      </c>
      <c r="C177" s="43">
        <v>163</v>
      </c>
      <c r="D177" s="43">
        <f t="shared" ref="D177:F177" si="230">G177+J177+M177+P177</f>
        <v>163</v>
      </c>
      <c r="E177" s="43">
        <f t="shared" si="230"/>
        <v>12062</v>
      </c>
      <c r="F177" s="43">
        <f t="shared" si="230"/>
        <v>96496</v>
      </c>
      <c r="G177" s="43"/>
      <c r="H177" s="43"/>
      <c r="I177" s="43"/>
      <c r="J177" s="43"/>
      <c r="K177" s="43"/>
      <c r="L177" s="43"/>
      <c r="M177" s="43"/>
      <c r="N177" s="43"/>
      <c r="O177" s="43"/>
      <c r="P177" s="43">
        <v>163</v>
      </c>
      <c r="Q177" s="43">
        <f t="shared" si="224"/>
        <v>12062</v>
      </c>
      <c r="R177" s="43">
        <f t="shared" si="225"/>
        <v>96496</v>
      </c>
    </row>
    <row r="178" ht="32" customHeight="1" spans="1:18">
      <c r="A178" s="43"/>
      <c r="B178" s="43" t="s">
        <v>331</v>
      </c>
      <c r="C178" s="43">
        <v>177</v>
      </c>
      <c r="D178" s="43">
        <f t="shared" ref="D178:F178" si="231">G178+J178+M178+P178</f>
        <v>177</v>
      </c>
      <c r="E178" s="43">
        <f t="shared" si="231"/>
        <v>13098</v>
      </c>
      <c r="F178" s="43">
        <f t="shared" si="231"/>
        <v>104784</v>
      </c>
      <c r="G178" s="43"/>
      <c r="H178" s="43"/>
      <c r="I178" s="43"/>
      <c r="J178" s="43"/>
      <c r="K178" s="43"/>
      <c r="L178" s="43"/>
      <c r="M178" s="43"/>
      <c r="N178" s="43"/>
      <c r="O178" s="43"/>
      <c r="P178" s="43">
        <v>177</v>
      </c>
      <c r="Q178" s="43">
        <f t="shared" si="224"/>
        <v>13098</v>
      </c>
      <c r="R178" s="43">
        <f t="shared" si="225"/>
        <v>104784</v>
      </c>
    </row>
    <row r="179" ht="32" customHeight="1" spans="1:18">
      <c r="A179" s="43"/>
      <c r="B179" s="43" t="s">
        <v>139</v>
      </c>
      <c r="C179" s="43">
        <v>189</v>
      </c>
      <c r="D179" s="43">
        <f t="shared" ref="D179:F179" si="232">G179+J179+M179+P179</f>
        <v>189</v>
      </c>
      <c r="E179" s="43">
        <f t="shared" si="232"/>
        <v>13986</v>
      </c>
      <c r="F179" s="43">
        <f t="shared" si="232"/>
        <v>111888</v>
      </c>
      <c r="G179" s="43"/>
      <c r="H179" s="43"/>
      <c r="I179" s="43"/>
      <c r="J179" s="43"/>
      <c r="K179" s="43"/>
      <c r="L179" s="43"/>
      <c r="M179" s="43"/>
      <c r="N179" s="43"/>
      <c r="O179" s="43"/>
      <c r="P179" s="43">
        <v>189</v>
      </c>
      <c r="Q179" s="43">
        <f t="shared" si="224"/>
        <v>13986</v>
      </c>
      <c r="R179" s="43">
        <f t="shared" si="225"/>
        <v>111888</v>
      </c>
    </row>
    <row r="180" ht="32" customHeight="1" spans="1:18">
      <c r="A180" s="43"/>
      <c r="B180" s="43" t="s">
        <v>332</v>
      </c>
      <c r="C180" s="43">
        <v>148</v>
      </c>
      <c r="D180" s="43">
        <f t="shared" ref="D180:F180" si="233">G180+J180+M180+P180</f>
        <v>148</v>
      </c>
      <c r="E180" s="43">
        <f t="shared" si="233"/>
        <v>10952</v>
      </c>
      <c r="F180" s="43">
        <f t="shared" si="233"/>
        <v>87616</v>
      </c>
      <c r="G180" s="43"/>
      <c r="H180" s="43"/>
      <c r="I180" s="43"/>
      <c r="J180" s="43"/>
      <c r="K180" s="43"/>
      <c r="L180" s="43"/>
      <c r="M180" s="43"/>
      <c r="N180" s="43"/>
      <c r="O180" s="43"/>
      <c r="P180" s="43">
        <v>148</v>
      </c>
      <c r="Q180" s="43">
        <f t="shared" si="224"/>
        <v>10952</v>
      </c>
      <c r="R180" s="43">
        <f t="shared" si="225"/>
        <v>87616</v>
      </c>
    </row>
    <row r="181" ht="32" customHeight="1" spans="1:18">
      <c r="A181" s="43"/>
      <c r="B181" s="43" t="s">
        <v>333</v>
      </c>
      <c r="C181" s="43">
        <v>183</v>
      </c>
      <c r="D181" s="43">
        <f t="shared" ref="D181:F181" si="234">G181+J181+M181+P181</f>
        <v>183</v>
      </c>
      <c r="E181" s="43">
        <f t="shared" si="234"/>
        <v>13542</v>
      </c>
      <c r="F181" s="43">
        <f t="shared" si="234"/>
        <v>108336</v>
      </c>
      <c r="G181" s="43"/>
      <c r="H181" s="43"/>
      <c r="I181" s="43"/>
      <c r="J181" s="43"/>
      <c r="K181" s="43"/>
      <c r="L181" s="43"/>
      <c r="M181" s="43"/>
      <c r="N181" s="43"/>
      <c r="O181" s="43"/>
      <c r="P181" s="43">
        <v>183</v>
      </c>
      <c r="Q181" s="43">
        <f t="shared" si="224"/>
        <v>13542</v>
      </c>
      <c r="R181" s="43">
        <f t="shared" si="225"/>
        <v>108336</v>
      </c>
    </row>
    <row r="182" s="151" customFormat="1" ht="20" customHeight="1" spans="1:18">
      <c r="A182" s="41" t="s">
        <v>334</v>
      </c>
      <c r="B182" s="43" t="s">
        <v>15</v>
      </c>
      <c r="C182" s="43">
        <v>2234</v>
      </c>
      <c r="D182" s="43">
        <f t="shared" ref="D182:F182" si="235">G182+J182+M182+P182</f>
        <v>2234</v>
      </c>
      <c r="E182" s="43">
        <f t="shared" si="235"/>
        <v>165316</v>
      </c>
      <c r="F182" s="43">
        <f t="shared" si="235"/>
        <v>1384910</v>
      </c>
      <c r="G182" s="43"/>
      <c r="H182" s="43"/>
      <c r="I182" s="43"/>
      <c r="J182" s="43">
        <f>SUM(J183:J203)</f>
        <v>843</v>
      </c>
      <c r="K182" s="43">
        <f>J182*74</f>
        <v>62382</v>
      </c>
      <c r="L182" s="43">
        <f>K182*9</f>
        <v>561438</v>
      </c>
      <c r="M182" s="43"/>
      <c r="N182" s="43"/>
      <c r="O182" s="43"/>
      <c r="P182" s="43">
        <f>SUM(P183:P203)</f>
        <v>1391</v>
      </c>
      <c r="Q182" s="43">
        <f t="shared" si="224"/>
        <v>102934</v>
      </c>
      <c r="R182" s="43">
        <f t="shared" si="225"/>
        <v>823472</v>
      </c>
    </row>
    <row r="183" ht="20" customHeight="1" spans="1:18">
      <c r="A183" s="43"/>
      <c r="B183" s="43" t="s">
        <v>335</v>
      </c>
      <c r="C183" s="43">
        <v>54</v>
      </c>
      <c r="D183" s="43">
        <f t="shared" ref="D183:F183" si="236">G183+J183+M183+P183</f>
        <v>54</v>
      </c>
      <c r="E183" s="43">
        <f t="shared" si="236"/>
        <v>3996</v>
      </c>
      <c r="F183" s="43">
        <f t="shared" si="236"/>
        <v>31968</v>
      </c>
      <c r="G183" s="43"/>
      <c r="H183" s="43"/>
      <c r="I183" s="43"/>
      <c r="J183" s="43"/>
      <c r="K183" s="43"/>
      <c r="L183" s="43"/>
      <c r="M183" s="43"/>
      <c r="N183" s="43"/>
      <c r="O183" s="43"/>
      <c r="P183" s="43">
        <v>54</v>
      </c>
      <c r="Q183" s="43">
        <f t="shared" si="224"/>
        <v>3996</v>
      </c>
      <c r="R183" s="43">
        <f t="shared" si="225"/>
        <v>31968</v>
      </c>
    </row>
    <row r="184" ht="20" customHeight="1" spans="1:18">
      <c r="A184" s="43"/>
      <c r="B184" s="43" t="s">
        <v>336</v>
      </c>
      <c r="C184" s="43">
        <v>137</v>
      </c>
      <c r="D184" s="43">
        <f t="shared" ref="D184:F184" si="237">G184+J184+M184+P184</f>
        <v>137</v>
      </c>
      <c r="E184" s="43">
        <f t="shared" si="237"/>
        <v>10138</v>
      </c>
      <c r="F184" s="43">
        <f t="shared" si="237"/>
        <v>81104</v>
      </c>
      <c r="G184" s="43"/>
      <c r="H184" s="43"/>
      <c r="I184" s="43"/>
      <c r="J184" s="43"/>
      <c r="K184" s="43"/>
      <c r="L184" s="43"/>
      <c r="M184" s="43"/>
      <c r="N184" s="43"/>
      <c r="O184" s="43"/>
      <c r="P184" s="43">
        <v>137</v>
      </c>
      <c r="Q184" s="43">
        <f t="shared" si="224"/>
        <v>10138</v>
      </c>
      <c r="R184" s="43">
        <f t="shared" si="225"/>
        <v>81104</v>
      </c>
    </row>
    <row r="185" ht="20" customHeight="1" spans="1:18">
      <c r="A185" s="43"/>
      <c r="B185" s="43" t="s">
        <v>126</v>
      </c>
      <c r="C185" s="43">
        <v>80</v>
      </c>
      <c r="D185" s="43">
        <f t="shared" ref="D185:F185" si="238">G185+J185+M185+P185</f>
        <v>80</v>
      </c>
      <c r="E185" s="43">
        <f t="shared" si="238"/>
        <v>5920</v>
      </c>
      <c r="F185" s="43">
        <f t="shared" si="238"/>
        <v>47360</v>
      </c>
      <c r="G185" s="43"/>
      <c r="H185" s="43"/>
      <c r="I185" s="43"/>
      <c r="J185" s="43"/>
      <c r="K185" s="43"/>
      <c r="L185" s="43"/>
      <c r="M185" s="43"/>
      <c r="N185" s="43"/>
      <c r="O185" s="43"/>
      <c r="P185" s="43">
        <v>80</v>
      </c>
      <c r="Q185" s="43">
        <f t="shared" si="224"/>
        <v>5920</v>
      </c>
      <c r="R185" s="43">
        <f t="shared" si="225"/>
        <v>47360</v>
      </c>
    </row>
    <row r="186" ht="20" customHeight="1" spans="1:18">
      <c r="A186" s="43"/>
      <c r="B186" s="43" t="s">
        <v>337</v>
      </c>
      <c r="C186" s="43">
        <v>74</v>
      </c>
      <c r="D186" s="43">
        <f t="shared" ref="D186:F186" si="239">G186+J186+M186+P186</f>
        <v>74</v>
      </c>
      <c r="E186" s="43">
        <f t="shared" si="239"/>
        <v>5476</v>
      </c>
      <c r="F186" s="43">
        <f t="shared" si="239"/>
        <v>49284</v>
      </c>
      <c r="G186" s="43"/>
      <c r="H186" s="43"/>
      <c r="I186" s="43"/>
      <c r="J186" s="43">
        <v>74</v>
      </c>
      <c r="K186" s="43">
        <f t="shared" ref="K186:K194" si="240">J186*74</f>
        <v>5476</v>
      </c>
      <c r="L186" s="43">
        <f t="shared" ref="L186:L194" si="241">K186*9</f>
        <v>49284</v>
      </c>
      <c r="M186" s="43"/>
      <c r="N186" s="43"/>
      <c r="O186" s="43"/>
      <c r="P186" s="43"/>
      <c r="Q186" s="43"/>
      <c r="R186" s="43"/>
    </row>
    <row r="187" ht="20" customHeight="1" spans="1:18">
      <c r="A187" s="43"/>
      <c r="B187" s="43" t="s">
        <v>338</v>
      </c>
      <c r="C187" s="43">
        <v>108</v>
      </c>
      <c r="D187" s="43">
        <f t="shared" ref="D187:F187" si="242">G187+J187+M187+P187</f>
        <v>108</v>
      </c>
      <c r="E187" s="43">
        <f t="shared" si="242"/>
        <v>7992</v>
      </c>
      <c r="F187" s="43">
        <f t="shared" si="242"/>
        <v>63936</v>
      </c>
      <c r="G187" s="43"/>
      <c r="H187" s="43"/>
      <c r="I187" s="43"/>
      <c r="J187" s="43"/>
      <c r="K187" s="43"/>
      <c r="L187" s="43"/>
      <c r="M187" s="43"/>
      <c r="N187" s="43"/>
      <c r="O187" s="43"/>
      <c r="P187" s="43">
        <v>108</v>
      </c>
      <c r="Q187" s="43">
        <f t="shared" ref="Q187:Q189" si="243">P187*74</f>
        <v>7992</v>
      </c>
      <c r="R187" s="43">
        <f t="shared" ref="R187:R189" si="244">Q187*8</f>
        <v>63936</v>
      </c>
    </row>
    <row r="188" ht="20" customHeight="1" spans="1:18">
      <c r="A188" s="43"/>
      <c r="B188" s="43" t="s">
        <v>339</v>
      </c>
      <c r="C188" s="43">
        <v>159</v>
      </c>
      <c r="D188" s="43">
        <f t="shared" ref="D188:F188" si="245">G188+J188+M188+P188</f>
        <v>159</v>
      </c>
      <c r="E188" s="43">
        <f t="shared" si="245"/>
        <v>11766</v>
      </c>
      <c r="F188" s="43">
        <f t="shared" si="245"/>
        <v>94128</v>
      </c>
      <c r="G188" s="43"/>
      <c r="H188" s="43"/>
      <c r="I188" s="43"/>
      <c r="J188" s="43"/>
      <c r="K188" s="43"/>
      <c r="L188" s="43"/>
      <c r="M188" s="43"/>
      <c r="N188" s="43"/>
      <c r="O188" s="43"/>
      <c r="P188" s="43">
        <v>159</v>
      </c>
      <c r="Q188" s="43">
        <f t="shared" si="243"/>
        <v>11766</v>
      </c>
      <c r="R188" s="43">
        <f t="shared" si="244"/>
        <v>94128</v>
      </c>
    </row>
    <row r="189" ht="20" customHeight="1" spans="1:18">
      <c r="A189" s="43"/>
      <c r="B189" s="43" t="s">
        <v>340</v>
      </c>
      <c r="C189" s="43">
        <v>34</v>
      </c>
      <c r="D189" s="43">
        <f t="shared" ref="D189:F189" si="246">G189+J189+M189+P189</f>
        <v>34</v>
      </c>
      <c r="E189" s="43">
        <f t="shared" si="246"/>
        <v>2516</v>
      </c>
      <c r="F189" s="43">
        <f t="shared" si="246"/>
        <v>20128</v>
      </c>
      <c r="G189" s="43"/>
      <c r="H189" s="43"/>
      <c r="I189" s="43"/>
      <c r="J189" s="43"/>
      <c r="K189" s="43"/>
      <c r="L189" s="43"/>
      <c r="M189" s="43"/>
      <c r="N189" s="43"/>
      <c r="O189" s="43"/>
      <c r="P189" s="43">
        <v>34</v>
      </c>
      <c r="Q189" s="43">
        <f t="shared" si="243"/>
        <v>2516</v>
      </c>
      <c r="R189" s="43">
        <f t="shared" si="244"/>
        <v>20128</v>
      </c>
    </row>
    <row r="190" ht="20" customHeight="1" spans="1:18">
      <c r="A190" s="43"/>
      <c r="B190" s="43" t="s">
        <v>341</v>
      </c>
      <c r="C190" s="43">
        <v>104</v>
      </c>
      <c r="D190" s="43">
        <f t="shared" ref="D190:F190" si="247">G190+J190+M190+P190</f>
        <v>104</v>
      </c>
      <c r="E190" s="43">
        <f t="shared" si="247"/>
        <v>7696</v>
      </c>
      <c r="F190" s="43">
        <f t="shared" si="247"/>
        <v>69264</v>
      </c>
      <c r="G190" s="43"/>
      <c r="H190" s="43"/>
      <c r="I190" s="43"/>
      <c r="J190" s="43">
        <v>104</v>
      </c>
      <c r="K190" s="43">
        <f t="shared" si="240"/>
        <v>7696</v>
      </c>
      <c r="L190" s="43">
        <f t="shared" si="241"/>
        <v>69264</v>
      </c>
      <c r="M190" s="43"/>
      <c r="N190" s="43"/>
      <c r="O190" s="43"/>
      <c r="P190" s="43"/>
      <c r="Q190" s="43"/>
      <c r="R190" s="43"/>
    </row>
    <row r="191" ht="20" customHeight="1" spans="1:18">
      <c r="A191" s="43"/>
      <c r="B191" s="43" t="s">
        <v>342</v>
      </c>
      <c r="C191" s="43">
        <v>122</v>
      </c>
      <c r="D191" s="43">
        <f t="shared" ref="D191:F191" si="248">G191+J191+M191+P191</f>
        <v>122</v>
      </c>
      <c r="E191" s="43">
        <f t="shared" si="248"/>
        <v>9028</v>
      </c>
      <c r="F191" s="43">
        <f t="shared" si="248"/>
        <v>81252</v>
      </c>
      <c r="G191" s="43"/>
      <c r="H191" s="43"/>
      <c r="I191" s="43"/>
      <c r="J191" s="43">
        <v>122</v>
      </c>
      <c r="K191" s="43">
        <f t="shared" si="240"/>
        <v>9028</v>
      </c>
      <c r="L191" s="43">
        <f t="shared" si="241"/>
        <v>81252</v>
      </c>
      <c r="M191" s="43"/>
      <c r="N191" s="43"/>
      <c r="O191" s="43"/>
      <c r="P191" s="43"/>
      <c r="Q191" s="43"/>
      <c r="R191" s="43"/>
    </row>
    <row r="192" ht="20" customHeight="1" spans="1:18">
      <c r="A192" s="43"/>
      <c r="B192" s="43" t="s">
        <v>343</v>
      </c>
      <c r="C192" s="43">
        <v>126</v>
      </c>
      <c r="D192" s="43">
        <f t="shared" ref="D192:F192" si="249">G192+J192+M192+P192</f>
        <v>126</v>
      </c>
      <c r="E192" s="43">
        <f t="shared" si="249"/>
        <v>9324</v>
      </c>
      <c r="F192" s="43">
        <f t="shared" si="249"/>
        <v>83916</v>
      </c>
      <c r="G192" s="43"/>
      <c r="H192" s="43"/>
      <c r="I192" s="43"/>
      <c r="J192" s="43">
        <v>126</v>
      </c>
      <c r="K192" s="43">
        <f t="shared" si="240"/>
        <v>9324</v>
      </c>
      <c r="L192" s="43">
        <f t="shared" si="241"/>
        <v>83916</v>
      </c>
      <c r="M192" s="43"/>
      <c r="N192" s="43"/>
      <c r="O192" s="43"/>
      <c r="P192" s="43"/>
      <c r="Q192" s="43"/>
      <c r="R192" s="43"/>
    </row>
    <row r="193" ht="20" customHeight="1" spans="1:18">
      <c r="A193" s="43"/>
      <c r="B193" s="43" t="s">
        <v>344</v>
      </c>
      <c r="C193" s="43">
        <v>78</v>
      </c>
      <c r="D193" s="43">
        <f t="shared" ref="D193:F193" si="250">G193+J193+M193+P193</f>
        <v>78</v>
      </c>
      <c r="E193" s="43">
        <f t="shared" si="250"/>
        <v>5772</v>
      </c>
      <c r="F193" s="43">
        <f t="shared" si="250"/>
        <v>51948</v>
      </c>
      <c r="G193" s="43"/>
      <c r="H193" s="43"/>
      <c r="I193" s="43"/>
      <c r="J193" s="43">
        <v>78</v>
      </c>
      <c r="K193" s="43">
        <f t="shared" si="240"/>
        <v>5772</v>
      </c>
      <c r="L193" s="43">
        <f t="shared" si="241"/>
        <v>51948</v>
      </c>
      <c r="M193" s="43"/>
      <c r="N193" s="43"/>
      <c r="O193" s="43"/>
      <c r="P193" s="43"/>
      <c r="Q193" s="43"/>
      <c r="R193" s="43"/>
    </row>
    <row r="194" ht="20" customHeight="1" spans="1:18">
      <c r="A194" s="43"/>
      <c r="B194" s="43" t="s">
        <v>345</v>
      </c>
      <c r="C194" s="43">
        <v>174</v>
      </c>
      <c r="D194" s="43">
        <f t="shared" ref="D194:F194" si="251">G194+J194+M194+P194</f>
        <v>174</v>
      </c>
      <c r="E194" s="43">
        <f t="shared" si="251"/>
        <v>12876</v>
      </c>
      <c r="F194" s="43">
        <f t="shared" si="251"/>
        <v>115884</v>
      </c>
      <c r="G194" s="43"/>
      <c r="H194" s="43"/>
      <c r="I194" s="43"/>
      <c r="J194" s="43">
        <v>174</v>
      </c>
      <c r="K194" s="43">
        <f t="shared" si="240"/>
        <v>12876</v>
      </c>
      <c r="L194" s="43">
        <f t="shared" si="241"/>
        <v>115884</v>
      </c>
      <c r="M194" s="43"/>
      <c r="N194" s="43"/>
      <c r="O194" s="43"/>
      <c r="P194" s="43"/>
      <c r="Q194" s="43"/>
      <c r="R194" s="43"/>
    </row>
    <row r="195" ht="20" customHeight="1" spans="1:18">
      <c r="A195" s="43"/>
      <c r="B195" s="43" t="s">
        <v>329</v>
      </c>
      <c r="C195" s="43">
        <v>85</v>
      </c>
      <c r="D195" s="43">
        <f t="shared" ref="D195:F195" si="252">G195+J195+M195+P195</f>
        <v>85</v>
      </c>
      <c r="E195" s="43">
        <f t="shared" si="252"/>
        <v>6290</v>
      </c>
      <c r="F195" s="43">
        <f t="shared" si="252"/>
        <v>50320</v>
      </c>
      <c r="G195" s="43"/>
      <c r="H195" s="43"/>
      <c r="I195" s="43"/>
      <c r="J195" s="43"/>
      <c r="K195" s="43"/>
      <c r="L195" s="43"/>
      <c r="M195" s="43"/>
      <c r="N195" s="43"/>
      <c r="O195" s="43"/>
      <c r="P195" s="43">
        <v>85</v>
      </c>
      <c r="Q195" s="43">
        <f t="shared" ref="Q195:Q199" si="253">P195*74</f>
        <v>6290</v>
      </c>
      <c r="R195" s="43">
        <f t="shared" ref="R195:R199" si="254">Q195*8</f>
        <v>50320</v>
      </c>
    </row>
    <row r="196" ht="20" customHeight="1" spans="1:18">
      <c r="A196" s="43"/>
      <c r="B196" s="43" t="s">
        <v>346</v>
      </c>
      <c r="C196" s="43">
        <v>110</v>
      </c>
      <c r="D196" s="43">
        <f t="shared" ref="D196:F196" si="255">G196+J196+M196+P196</f>
        <v>110</v>
      </c>
      <c r="E196" s="43">
        <f t="shared" si="255"/>
        <v>8140</v>
      </c>
      <c r="F196" s="43">
        <f t="shared" si="255"/>
        <v>65120</v>
      </c>
      <c r="G196" s="43"/>
      <c r="H196" s="43"/>
      <c r="I196" s="43"/>
      <c r="J196" s="43"/>
      <c r="K196" s="43"/>
      <c r="L196" s="43"/>
      <c r="M196" s="43"/>
      <c r="N196" s="43"/>
      <c r="O196" s="43"/>
      <c r="P196" s="43">
        <v>110</v>
      </c>
      <c r="Q196" s="43">
        <f t="shared" si="253"/>
        <v>8140</v>
      </c>
      <c r="R196" s="43">
        <f t="shared" si="254"/>
        <v>65120</v>
      </c>
    </row>
    <row r="197" ht="20" customHeight="1" spans="1:18">
      <c r="A197" s="43"/>
      <c r="B197" s="43" t="s">
        <v>347</v>
      </c>
      <c r="C197" s="43">
        <v>89</v>
      </c>
      <c r="D197" s="43">
        <f t="shared" ref="D197:F197" si="256">G197+J197+M197+P197</f>
        <v>89</v>
      </c>
      <c r="E197" s="43">
        <f t="shared" si="256"/>
        <v>6586</v>
      </c>
      <c r="F197" s="43">
        <f t="shared" si="256"/>
        <v>52688</v>
      </c>
      <c r="G197" s="43"/>
      <c r="H197" s="43"/>
      <c r="I197" s="43"/>
      <c r="J197" s="43"/>
      <c r="K197" s="43"/>
      <c r="L197" s="43"/>
      <c r="M197" s="43"/>
      <c r="N197" s="43"/>
      <c r="O197" s="43"/>
      <c r="P197" s="43">
        <v>89</v>
      </c>
      <c r="Q197" s="43">
        <f t="shared" si="253"/>
        <v>6586</v>
      </c>
      <c r="R197" s="43">
        <f t="shared" si="254"/>
        <v>52688</v>
      </c>
    </row>
    <row r="198" ht="20" customHeight="1" spans="1:18">
      <c r="A198" s="43"/>
      <c r="B198" s="43" t="s">
        <v>348</v>
      </c>
      <c r="C198" s="43">
        <v>174</v>
      </c>
      <c r="D198" s="43">
        <f t="shared" ref="D198:F198" si="257">G198+J198+M198+P198</f>
        <v>174</v>
      </c>
      <c r="E198" s="43">
        <f t="shared" si="257"/>
        <v>12876</v>
      </c>
      <c r="F198" s="43">
        <f t="shared" si="257"/>
        <v>103008</v>
      </c>
      <c r="G198" s="43"/>
      <c r="H198" s="43"/>
      <c r="I198" s="43"/>
      <c r="J198" s="43"/>
      <c r="K198" s="43"/>
      <c r="L198" s="43"/>
      <c r="M198" s="43"/>
      <c r="N198" s="43"/>
      <c r="O198" s="43"/>
      <c r="P198" s="43">
        <v>174</v>
      </c>
      <c r="Q198" s="43">
        <f t="shared" si="253"/>
        <v>12876</v>
      </c>
      <c r="R198" s="43">
        <f t="shared" si="254"/>
        <v>103008</v>
      </c>
    </row>
    <row r="199" ht="20" customHeight="1" spans="1:18">
      <c r="A199" s="43"/>
      <c r="B199" s="43" t="s">
        <v>349</v>
      </c>
      <c r="C199" s="43">
        <v>144</v>
      </c>
      <c r="D199" s="43">
        <f t="shared" ref="D199:F199" si="258">G199+J199+M199+P199</f>
        <v>144</v>
      </c>
      <c r="E199" s="43">
        <f t="shared" si="258"/>
        <v>10656</v>
      </c>
      <c r="F199" s="43">
        <f t="shared" si="258"/>
        <v>85248</v>
      </c>
      <c r="G199" s="43"/>
      <c r="H199" s="43"/>
      <c r="I199" s="43"/>
      <c r="J199" s="43"/>
      <c r="K199" s="43"/>
      <c r="L199" s="43"/>
      <c r="M199" s="43"/>
      <c r="N199" s="43"/>
      <c r="O199" s="43"/>
      <c r="P199" s="43">
        <v>144</v>
      </c>
      <c r="Q199" s="43">
        <f t="shared" si="253"/>
        <v>10656</v>
      </c>
      <c r="R199" s="43">
        <f t="shared" si="254"/>
        <v>85248</v>
      </c>
    </row>
    <row r="200" ht="20" customHeight="1" spans="1:18">
      <c r="A200" s="43"/>
      <c r="B200" s="43" t="s">
        <v>350</v>
      </c>
      <c r="C200" s="43">
        <v>73</v>
      </c>
      <c r="D200" s="43">
        <f t="shared" ref="D200:F200" si="259">G200+J200+M200+P200</f>
        <v>73</v>
      </c>
      <c r="E200" s="43">
        <f t="shared" si="259"/>
        <v>5402</v>
      </c>
      <c r="F200" s="43">
        <f t="shared" si="259"/>
        <v>48618</v>
      </c>
      <c r="G200" s="43"/>
      <c r="H200" s="43"/>
      <c r="I200" s="43"/>
      <c r="J200" s="43">
        <v>73</v>
      </c>
      <c r="K200" s="43">
        <f>J200*74</f>
        <v>5402</v>
      </c>
      <c r="L200" s="43">
        <f>K200*9</f>
        <v>48618</v>
      </c>
      <c r="M200" s="43"/>
      <c r="N200" s="43"/>
      <c r="O200" s="43"/>
      <c r="P200" s="43"/>
      <c r="Q200" s="43"/>
      <c r="R200" s="43"/>
    </row>
    <row r="201" ht="20" customHeight="1" spans="1:18">
      <c r="A201" s="43"/>
      <c r="B201" s="43" t="s">
        <v>351</v>
      </c>
      <c r="C201" s="43">
        <v>92</v>
      </c>
      <c r="D201" s="43">
        <f t="shared" ref="D201:F201" si="260">G201+J201+M201+P201</f>
        <v>92</v>
      </c>
      <c r="E201" s="43">
        <f t="shared" si="260"/>
        <v>6808</v>
      </c>
      <c r="F201" s="43">
        <f t="shared" si="260"/>
        <v>61272</v>
      </c>
      <c r="G201" s="43"/>
      <c r="H201" s="43"/>
      <c r="I201" s="43"/>
      <c r="J201" s="43">
        <v>92</v>
      </c>
      <c r="K201" s="43">
        <f>J201*74</f>
        <v>6808</v>
      </c>
      <c r="L201" s="43">
        <f>K201*9</f>
        <v>61272</v>
      </c>
      <c r="M201" s="43"/>
      <c r="N201" s="43"/>
      <c r="O201" s="43"/>
      <c r="P201" s="43"/>
      <c r="Q201" s="43"/>
      <c r="R201" s="43"/>
    </row>
    <row r="202" ht="20" customHeight="1" spans="1:18">
      <c r="A202" s="43"/>
      <c r="B202" s="43" t="s">
        <v>352</v>
      </c>
      <c r="C202" s="43">
        <v>139</v>
      </c>
      <c r="D202" s="43">
        <f t="shared" ref="D202:F202" si="261">G202+J202+M202+P202</f>
        <v>139</v>
      </c>
      <c r="E202" s="43">
        <f t="shared" si="261"/>
        <v>10286</v>
      </c>
      <c r="F202" s="43">
        <f t="shared" si="261"/>
        <v>82288</v>
      </c>
      <c r="G202" s="43"/>
      <c r="H202" s="43"/>
      <c r="I202" s="43"/>
      <c r="J202" s="43"/>
      <c r="K202" s="43"/>
      <c r="L202" s="43"/>
      <c r="M202" s="43"/>
      <c r="N202" s="43"/>
      <c r="O202" s="43"/>
      <c r="P202" s="43">
        <v>139</v>
      </c>
      <c r="Q202" s="43">
        <f t="shared" ref="Q202:Q265" si="262">P202*74</f>
        <v>10286</v>
      </c>
      <c r="R202" s="43">
        <f t="shared" ref="R202:R265" si="263">Q202*8</f>
        <v>82288</v>
      </c>
    </row>
    <row r="203" ht="20" customHeight="1" spans="1:18">
      <c r="A203" s="43"/>
      <c r="B203" s="43" t="s">
        <v>353</v>
      </c>
      <c r="C203" s="43">
        <v>78</v>
      </c>
      <c r="D203" s="43">
        <f t="shared" ref="D203:F203" si="264">G203+J203+M203+P203</f>
        <v>78</v>
      </c>
      <c r="E203" s="43">
        <f t="shared" si="264"/>
        <v>5772</v>
      </c>
      <c r="F203" s="43">
        <f t="shared" si="264"/>
        <v>46176</v>
      </c>
      <c r="G203" s="43"/>
      <c r="H203" s="43"/>
      <c r="I203" s="43"/>
      <c r="J203" s="43"/>
      <c r="K203" s="43"/>
      <c r="L203" s="43"/>
      <c r="M203" s="43"/>
      <c r="N203" s="43"/>
      <c r="O203" s="43"/>
      <c r="P203" s="43">
        <v>78</v>
      </c>
      <c r="Q203" s="43">
        <f t="shared" si="262"/>
        <v>5772</v>
      </c>
      <c r="R203" s="43">
        <f t="shared" si="263"/>
        <v>46176</v>
      </c>
    </row>
    <row r="204" s="151" customFormat="1" ht="22" customHeight="1" spans="1:18">
      <c r="A204" s="41" t="s">
        <v>354</v>
      </c>
      <c r="B204" s="43" t="s">
        <v>15</v>
      </c>
      <c r="C204" s="43">
        <v>787</v>
      </c>
      <c r="D204" s="43">
        <f t="shared" ref="D204:F204" si="265">G204+J204+M204+P204</f>
        <v>787</v>
      </c>
      <c r="E204" s="43">
        <f t="shared" si="265"/>
        <v>58238</v>
      </c>
      <c r="F204" s="43">
        <f t="shared" si="265"/>
        <v>465904</v>
      </c>
      <c r="G204" s="43"/>
      <c r="H204" s="43"/>
      <c r="I204" s="43"/>
      <c r="J204" s="43"/>
      <c r="K204" s="43"/>
      <c r="L204" s="43"/>
      <c r="M204" s="43"/>
      <c r="N204" s="43"/>
      <c r="O204" s="43"/>
      <c r="P204" s="43">
        <f>SUM(P205:P214)</f>
        <v>787</v>
      </c>
      <c r="Q204" s="43">
        <f t="shared" si="262"/>
        <v>58238</v>
      </c>
      <c r="R204" s="43">
        <f t="shared" si="263"/>
        <v>465904</v>
      </c>
    </row>
    <row r="205" ht="22" customHeight="1" spans="1:18">
      <c r="A205" s="43"/>
      <c r="B205" s="43" t="s">
        <v>355</v>
      </c>
      <c r="C205" s="43">
        <v>96</v>
      </c>
      <c r="D205" s="43">
        <f t="shared" ref="D205:F205" si="266">G205+J205+M205+P205</f>
        <v>96</v>
      </c>
      <c r="E205" s="43">
        <f t="shared" si="266"/>
        <v>7104</v>
      </c>
      <c r="F205" s="43">
        <f t="shared" si="266"/>
        <v>56832</v>
      </c>
      <c r="G205" s="43"/>
      <c r="H205" s="43"/>
      <c r="I205" s="43"/>
      <c r="J205" s="43"/>
      <c r="K205" s="43"/>
      <c r="L205" s="43"/>
      <c r="M205" s="43"/>
      <c r="N205" s="43"/>
      <c r="O205" s="43"/>
      <c r="P205" s="43">
        <v>96</v>
      </c>
      <c r="Q205" s="43">
        <f t="shared" si="262"/>
        <v>7104</v>
      </c>
      <c r="R205" s="43">
        <f t="shared" si="263"/>
        <v>56832</v>
      </c>
    </row>
    <row r="206" ht="22" customHeight="1" spans="1:18">
      <c r="A206" s="43"/>
      <c r="B206" s="43" t="s">
        <v>96</v>
      </c>
      <c r="C206" s="43">
        <v>102</v>
      </c>
      <c r="D206" s="43">
        <f t="shared" ref="D206:F206" si="267">G206+J206+M206+P206</f>
        <v>102</v>
      </c>
      <c r="E206" s="43">
        <f t="shared" si="267"/>
        <v>7548</v>
      </c>
      <c r="F206" s="43">
        <f t="shared" si="267"/>
        <v>60384</v>
      </c>
      <c r="G206" s="43"/>
      <c r="H206" s="43"/>
      <c r="I206" s="43"/>
      <c r="J206" s="43"/>
      <c r="K206" s="43"/>
      <c r="L206" s="43"/>
      <c r="M206" s="43"/>
      <c r="N206" s="43"/>
      <c r="O206" s="43"/>
      <c r="P206" s="43">
        <v>102</v>
      </c>
      <c r="Q206" s="43">
        <f t="shared" si="262"/>
        <v>7548</v>
      </c>
      <c r="R206" s="43">
        <f t="shared" si="263"/>
        <v>60384</v>
      </c>
    </row>
    <row r="207" ht="22" customHeight="1" spans="1:18">
      <c r="A207" s="43"/>
      <c r="B207" s="43" t="s">
        <v>356</v>
      </c>
      <c r="C207" s="43">
        <v>73</v>
      </c>
      <c r="D207" s="43">
        <f t="shared" ref="D207:F207" si="268">G207+J207+M207+P207</f>
        <v>73</v>
      </c>
      <c r="E207" s="43">
        <f t="shared" si="268"/>
        <v>5402</v>
      </c>
      <c r="F207" s="43">
        <f t="shared" si="268"/>
        <v>43216</v>
      </c>
      <c r="G207" s="43"/>
      <c r="H207" s="43"/>
      <c r="I207" s="43"/>
      <c r="J207" s="43"/>
      <c r="K207" s="43"/>
      <c r="L207" s="43"/>
      <c r="M207" s="43"/>
      <c r="N207" s="43"/>
      <c r="O207" s="43"/>
      <c r="P207" s="43">
        <v>73</v>
      </c>
      <c r="Q207" s="43">
        <f t="shared" si="262"/>
        <v>5402</v>
      </c>
      <c r="R207" s="43">
        <f t="shared" si="263"/>
        <v>43216</v>
      </c>
    </row>
    <row r="208" ht="22" customHeight="1" spans="1:18">
      <c r="A208" s="43"/>
      <c r="B208" s="43" t="s">
        <v>357</v>
      </c>
      <c r="C208" s="43">
        <v>79</v>
      </c>
      <c r="D208" s="43">
        <f t="shared" ref="D208:F208" si="269">G208+J208+M208+P208</f>
        <v>79</v>
      </c>
      <c r="E208" s="43">
        <f t="shared" si="269"/>
        <v>5846</v>
      </c>
      <c r="F208" s="43">
        <f t="shared" si="269"/>
        <v>46768</v>
      </c>
      <c r="G208" s="43"/>
      <c r="H208" s="43"/>
      <c r="I208" s="43"/>
      <c r="J208" s="43"/>
      <c r="K208" s="43"/>
      <c r="L208" s="43"/>
      <c r="M208" s="43"/>
      <c r="N208" s="43"/>
      <c r="O208" s="43"/>
      <c r="P208" s="43">
        <v>79</v>
      </c>
      <c r="Q208" s="43">
        <f t="shared" si="262"/>
        <v>5846</v>
      </c>
      <c r="R208" s="43">
        <f t="shared" si="263"/>
        <v>46768</v>
      </c>
    </row>
    <row r="209" ht="22" customHeight="1" spans="1:18">
      <c r="A209" s="43"/>
      <c r="B209" s="43" t="s">
        <v>358</v>
      </c>
      <c r="C209" s="43">
        <v>62</v>
      </c>
      <c r="D209" s="43">
        <f t="shared" ref="D209:F209" si="270">G209+J209+M209+P209</f>
        <v>62</v>
      </c>
      <c r="E209" s="43">
        <f t="shared" si="270"/>
        <v>4588</v>
      </c>
      <c r="F209" s="43">
        <f t="shared" si="270"/>
        <v>36704</v>
      </c>
      <c r="G209" s="43"/>
      <c r="H209" s="43"/>
      <c r="I209" s="43"/>
      <c r="J209" s="43"/>
      <c r="K209" s="43"/>
      <c r="L209" s="43"/>
      <c r="M209" s="43"/>
      <c r="N209" s="43"/>
      <c r="O209" s="43"/>
      <c r="P209" s="43">
        <v>62</v>
      </c>
      <c r="Q209" s="43">
        <f t="shared" si="262"/>
        <v>4588</v>
      </c>
      <c r="R209" s="43">
        <f t="shared" si="263"/>
        <v>36704</v>
      </c>
    </row>
    <row r="210" ht="22" customHeight="1" spans="1:18">
      <c r="A210" s="43"/>
      <c r="B210" s="43" t="s">
        <v>359</v>
      </c>
      <c r="C210" s="43">
        <v>119</v>
      </c>
      <c r="D210" s="43">
        <f t="shared" ref="D210:F210" si="271">G210+J210+M210+P210</f>
        <v>119</v>
      </c>
      <c r="E210" s="43">
        <f t="shared" si="271"/>
        <v>8806</v>
      </c>
      <c r="F210" s="43">
        <f t="shared" si="271"/>
        <v>70448</v>
      </c>
      <c r="G210" s="43"/>
      <c r="H210" s="43"/>
      <c r="I210" s="43"/>
      <c r="J210" s="43"/>
      <c r="K210" s="43"/>
      <c r="L210" s="43"/>
      <c r="M210" s="43"/>
      <c r="N210" s="43"/>
      <c r="O210" s="43"/>
      <c r="P210" s="43">
        <v>119</v>
      </c>
      <c r="Q210" s="43">
        <f t="shared" si="262"/>
        <v>8806</v>
      </c>
      <c r="R210" s="43">
        <f t="shared" si="263"/>
        <v>70448</v>
      </c>
    </row>
    <row r="211" ht="22" customHeight="1" spans="1:18">
      <c r="A211" s="43"/>
      <c r="B211" s="43" t="s">
        <v>360</v>
      </c>
      <c r="C211" s="43">
        <v>34</v>
      </c>
      <c r="D211" s="43">
        <f t="shared" ref="D211:F211" si="272">G211+J211+M211+P211</f>
        <v>34</v>
      </c>
      <c r="E211" s="43">
        <f t="shared" si="272"/>
        <v>2516</v>
      </c>
      <c r="F211" s="43">
        <f t="shared" si="272"/>
        <v>20128</v>
      </c>
      <c r="G211" s="43"/>
      <c r="H211" s="43"/>
      <c r="I211" s="43"/>
      <c r="J211" s="43"/>
      <c r="K211" s="43"/>
      <c r="L211" s="43"/>
      <c r="M211" s="43"/>
      <c r="N211" s="43"/>
      <c r="O211" s="43"/>
      <c r="P211" s="43">
        <v>34</v>
      </c>
      <c r="Q211" s="43">
        <f t="shared" si="262"/>
        <v>2516</v>
      </c>
      <c r="R211" s="43">
        <f t="shared" si="263"/>
        <v>20128</v>
      </c>
    </row>
    <row r="212" ht="22" customHeight="1" spans="1:18">
      <c r="A212" s="43"/>
      <c r="B212" s="43" t="s">
        <v>361</v>
      </c>
      <c r="C212" s="43">
        <v>81</v>
      </c>
      <c r="D212" s="43">
        <f t="shared" ref="D212:F212" si="273">G212+J212+M212+P212</f>
        <v>81</v>
      </c>
      <c r="E212" s="43">
        <f t="shared" si="273"/>
        <v>5994</v>
      </c>
      <c r="F212" s="43">
        <f t="shared" si="273"/>
        <v>47952</v>
      </c>
      <c r="G212" s="43"/>
      <c r="H212" s="43"/>
      <c r="I212" s="43"/>
      <c r="J212" s="43"/>
      <c r="K212" s="43"/>
      <c r="L212" s="43"/>
      <c r="M212" s="43"/>
      <c r="N212" s="43"/>
      <c r="O212" s="43"/>
      <c r="P212" s="43">
        <v>81</v>
      </c>
      <c r="Q212" s="43">
        <f t="shared" si="262"/>
        <v>5994</v>
      </c>
      <c r="R212" s="43">
        <f t="shared" si="263"/>
        <v>47952</v>
      </c>
    </row>
    <row r="213" ht="22" customHeight="1" spans="1:18">
      <c r="A213" s="43"/>
      <c r="B213" s="43" t="s">
        <v>362</v>
      </c>
      <c r="C213" s="43">
        <v>68</v>
      </c>
      <c r="D213" s="43">
        <f t="shared" ref="D213:F213" si="274">G213+J213+M213+P213</f>
        <v>68</v>
      </c>
      <c r="E213" s="43">
        <f t="shared" si="274"/>
        <v>5032</v>
      </c>
      <c r="F213" s="43">
        <f t="shared" si="274"/>
        <v>40256</v>
      </c>
      <c r="G213" s="43"/>
      <c r="H213" s="43"/>
      <c r="I213" s="43"/>
      <c r="J213" s="43"/>
      <c r="K213" s="43"/>
      <c r="L213" s="43"/>
      <c r="M213" s="43"/>
      <c r="N213" s="43"/>
      <c r="O213" s="43"/>
      <c r="P213" s="43">
        <v>68</v>
      </c>
      <c r="Q213" s="43">
        <f t="shared" si="262"/>
        <v>5032</v>
      </c>
      <c r="R213" s="43">
        <f t="shared" si="263"/>
        <v>40256</v>
      </c>
    </row>
    <row r="214" ht="22" customHeight="1" spans="1:18">
      <c r="A214" s="43"/>
      <c r="B214" s="43" t="s">
        <v>363</v>
      </c>
      <c r="C214" s="43">
        <v>73</v>
      </c>
      <c r="D214" s="43">
        <f t="shared" ref="D214:F214" si="275">G214+J214+M214+P214</f>
        <v>73</v>
      </c>
      <c r="E214" s="43">
        <f t="shared" si="275"/>
        <v>5402</v>
      </c>
      <c r="F214" s="43">
        <f t="shared" si="275"/>
        <v>43216</v>
      </c>
      <c r="G214" s="43"/>
      <c r="H214" s="43"/>
      <c r="I214" s="43"/>
      <c r="J214" s="43"/>
      <c r="K214" s="43"/>
      <c r="L214" s="43"/>
      <c r="M214" s="43"/>
      <c r="N214" s="43"/>
      <c r="O214" s="43"/>
      <c r="P214" s="43">
        <v>73</v>
      </c>
      <c r="Q214" s="43">
        <f t="shared" si="262"/>
        <v>5402</v>
      </c>
      <c r="R214" s="43">
        <f t="shared" si="263"/>
        <v>43216</v>
      </c>
    </row>
    <row r="215" s="151" customFormat="1" ht="26" customHeight="1" spans="1:18">
      <c r="A215" s="41" t="s">
        <v>364</v>
      </c>
      <c r="B215" s="43" t="s">
        <v>15</v>
      </c>
      <c r="C215" s="43">
        <v>1139</v>
      </c>
      <c r="D215" s="43">
        <f t="shared" ref="D215:F215" si="276">G215+J215+M215+P215</f>
        <v>1139</v>
      </c>
      <c r="E215" s="43">
        <f t="shared" si="276"/>
        <v>84286</v>
      </c>
      <c r="F215" s="43">
        <f t="shared" si="276"/>
        <v>674288</v>
      </c>
      <c r="G215" s="43"/>
      <c r="H215" s="43"/>
      <c r="I215" s="43"/>
      <c r="J215" s="43"/>
      <c r="K215" s="43"/>
      <c r="L215" s="43"/>
      <c r="M215" s="43"/>
      <c r="N215" s="43"/>
      <c r="O215" s="43"/>
      <c r="P215" s="43">
        <f>SUM(P216:P227)</f>
        <v>1139</v>
      </c>
      <c r="Q215" s="43">
        <f t="shared" si="262"/>
        <v>84286</v>
      </c>
      <c r="R215" s="43">
        <f t="shared" si="263"/>
        <v>674288</v>
      </c>
    </row>
    <row r="216" ht="26" customHeight="1" spans="1:18">
      <c r="A216" s="43"/>
      <c r="B216" s="43" t="s">
        <v>109</v>
      </c>
      <c r="C216" s="43">
        <v>132</v>
      </c>
      <c r="D216" s="43">
        <f t="shared" ref="D216:F216" si="277">G216+J216+M216+P216</f>
        <v>132</v>
      </c>
      <c r="E216" s="43">
        <f t="shared" si="277"/>
        <v>9768</v>
      </c>
      <c r="F216" s="43">
        <f t="shared" si="277"/>
        <v>78144</v>
      </c>
      <c r="G216" s="43"/>
      <c r="H216" s="43"/>
      <c r="I216" s="43"/>
      <c r="J216" s="43"/>
      <c r="K216" s="43"/>
      <c r="L216" s="43"/>
      <c r="M216" s="43"/>
      <c r="N216" s="43"/>
      <c r="O216" s="43"/>
      <c r="P216" s="43">
        <v>132</v>
      </c>
      <c r="Q216" s="43">
        <f t="shared" si="262"/>
        <v>9768</v>
      </c>
      <c r="R216" s="43">
        <f t="shared" si="263"/>
        <v>78144</v>
      </c>
    </row>
    <row r="217" ht="26" customHeight="1" spans="1:18">
      <c r="A217" s="43"/>
      <c r="B217" s="43" t="s">
        <v>365</v>
      </c>
      <c r="C217" s="43">
        <v>114</v>
      </c>
      <c r="D217" s="43">
        <f t="shared" ref="D217:F217" si="278">G217+J217+M217+P217</f>
        <v>114</v>
      </c>
      <c r="E217" s="43">
        <f t="shared" si="278"/>
        <v>8436</v>
      </c>
      <c r="F217" s="43">
        <f t="shared" si="278"/>
        <v>67488</v>
      </c>
      <c r="G217" s="43"/>
      <c r="H217" s="43"/>
      <c r="I217" s="43"/>
      <c r="J217" s="43"/>
      <c r="K217" s="43"/>
      <c r="L217" s="43"/>
      <c r="M217" s="43"/>
      <c r="N217" s="43"/>
      <c r="O217" s="43"/>
      <c r="P217" s="43">
        <v>114</v>
      </c>
      <c r="Q217" s="43">
        <f t="shared" si="262"/>
        <v>8436</v>
      </c>
      <c r="R217" s="43">
        <f t="shared" si="263"/>
        <v>67488</v>
      </c>
    </row>
    <row r="218" ht="26" customHeight="1" spans="1:18">
      <c r="A218" s="43"/>
      <c r="B218" s="43" t="s">
        <v>193</v>
      </c>
      <c r="C218" s="43">
        <v>100</v>
      </c>
      <c r="D218" s="43">
        <f t="shared" ref="D218:F218" si="279">G218+J218+M218+P218</f>
        <v>100</v>
      </c>
      <c r="E218" s="43">
        <f t="shared" si="279"/>
        <v>7400</v>
      </c>
      <c r="F218" s="43">
        <f t="shared" si="279"/>
        <v>59200</v>
      </c>
      <c r="G218" s="43"/>
      <c r="H218" s="43"/>
      <c r="I218" s="43"/>
      <c r="J218" s="43"/>
      <c r="K218" s="43"/>
      <c r="L218" s="43"/>
      <c r="M218" s="43"/>
      <c r="N218" s="43"/>
      <c r="O218" s="43"/>
      <c r="P218" s="43">
        <v>100</v>
      </c>
      <c r="Q218" s="43">
        <f t="shared" si="262"/>
        <v>7400</v>
      </c>
      <c r="R218" s="43">
        <f t="shared" si="263"/>
        <v>59200</v>
      </c>
    </row>
    <row r="219" ht="26" customHeight="1" spans="1:18">
      <c r="A219" s="43"/>
      <c r="B219" s="43" t="s">
        <v>346</v>
      </c>
      <c r="C219" s="43">
        <v>68</v>
      </c>
      <c r="D219" s="43">
        <f t="shared" ref="D219:F219" si="280">G219+J219+M219+P219</f>
        <v>68</v>
      </c>
      <c r="E219" s="43">
        <f t="shared" si="280"/>
        <v>5032</v>
      </c>
      <c r="F219" s="43">
        <f t="shared" si="280"/>
        <v>40256</v>
      </c>
      <c r="G219" s="43"/>
      <c r="H219" s="43"/>
      <c r="I219" s="43"/>
      <c r="J219" s="43"/>
      <c r="K219" s="43"/>
      <c r="L219" s="43"/>
      <c r="M219" s="43"/>
      <c r="N219" s="43"/>
      <c r="O219" s="43"/>
      <c r="P219" s="43">
        <v>68</v>
      </c>
      <c r="Q219" s="43">
        <f t="shared" si="262"/>
        <v>5032</v>
      </c>
      <c r="R219" s="43">
        <f t="shared" si="263"/>
        <v>40256</v>
      </c>
    </row>
    <row r="220" ht="26" customHeight="1" spans="1:18">
      <c r="A220" s="43"/>
      <c r="B220" s="43" t="s">
        <v>366</v>
      </c>
      <c r="C220" s="43">
        <v>57</v>
      </c>
      <c r="D220" s="43">
        <f t="shared" ref="D220:F220" si="281">G220+J220+M220+P220</f>
        <v>57</v>
      </c>
      <c r="E220" s="43">
        <f t="shared" si="281"/>
        <v>4218</v>
      </c>
      <c r="F220" s="43">
        <f t="shared" si="281"/>
        <v>33744</v>
      </c>
      <c r="G220" s="43"/>
      <c r="H220" s="43"/>
      <c r="I220" s="43"/>
      <c r="J220" s="43"/>
      <c r="K220" s="43"/>
      <c r="L220" s="43"/>
      <c r="M220" s="43"/>
      <c r="N220" s="43"/>
      <c r="O220" s="43"/>
      <c r="P220" s="43">
        <v>57</v>
      </c>
      <c r="Q220" s="43">
        <f t="shared" si="262"/>
        <v>4218</v>
      </c>
      <c r="R220" s="43">
        <f t="shared" si="263"/>
        <v>33744</v>
      </c>
    </row>
    <row r="221" ht="26" customHeight="1" spans="1:18">
      <c r="A221" s="43"/>
      <c r="B221" s="43" t="s">
        <v>367</v>
      </c>
      <c r="C221" s="43">
        <v>80</v>
      </c>
      <c r="D221" s="43">
        <f t="shared" ref="D221:F221" si="282">G221+J221+M221+P221</f>
        <v>80</v>
      </c>
      <c r="E221" s="43">
        <f t="shared" si="282"/>
        <v>5920</v>
      </c>
      <c r="F221" s="43">
        <f t="shared" si="282"/>
        <v>47360</v>
      </c>
      <c r="G221" s="43"/>
      <c r="H221" s="43"/>
      <c r="I221" s="43"/>
      <c r="J221" s="43"/>
      <c r="K221" s="43"/>
      <c r="L221" s="43"/>
      <c r="M221" s="43"/>
      <c r="N221" s="43"/>
      <c r="O221" s="43"/>
      <c r="P221" s="43">
        <v>80</v>
      </c>
      <c r="Q221" s="43">
        <f t="shared" si="262"/>
        <v>5920</v>
      </c>
      <c r="R221" s="43">
        <f t="shared" si="263"/>
        <v>47360</v>
      </c>
    </row>
    <row r="222" ht="26" customHeight="1" spans="1:18">
      <c r="A222" s="43"/>
      <c r="B222" s="43" t="s">
        <v>107</v>
      </c>
      <c r="C222" s="43">
        <v>113</v>
      </c>
      <c r="D222" s="43">
        <f t="shared" ref="D222:F222" si="283">G222+J222+M222+P222</f>
        <v>113</v>
      </c>
      <c r="E222" s="43">
        <f t="shared" si="283"/>
        <v>8362</v>
      </c>
      <c r="F222" s="43">
        <f t="shared" si="283"/>
        <v>66896</v>
      </c>
      <c r="G222" s="43"/>
      <c r="H222" s="43"/>
      <c r="I222" s="43"/>
      <c r="J222" s="43"/>
      <c r="K222" s="43"/>
      <c r="L222" s="43"/>
      <c r="M222" s="43"/>
      <c r="N222" s="43"/>
      <c r="O222" s="43"/>
      <c r="P222" s="43">
        <v>113</v>
      </c>
      <c r="Q222" s="43">
        <f t="shared" si="262"/>
        <v>8362</v>
      </c>
      <c r="R222" s="43">
        <f t="shared" si="263"/>
        <v>66896</v>
      </c>
    </row>
    <row r="223" ht="26" customHeight="1" spans="1:18">
      <c r="A223" s="43"/>
      <c r="B223" s="43" t="s">
        <v>368</v>
      </c>
      <c r="C223" s="43">
        <v>109</v>
      </c>
      <c r="D223" s="43">
        <f t="shared" ref="D223:F223" si="284">G223+J223+M223+P223</f>
        <v>109</v>
      </c>
      <c r="E223" s="43">
        <f t="shared" si="284"/>
        <v>8066</v>
      </c>
      <c r="F223" s="43">
        <f t="shared" si="284"/>
        <v>64528</v>
      </c>
      <c r="G223" s="43"/>
      <c r="H223" s="43"/>
      <c r="I223" s="43"/>
      <c r="J223" s="43"/>
      <c r="K223" s="43"/>
      <c r="L223" s="43"/>
      <c r="M223" s="43"/>
      <c r="N223" s="43"/>
      <c r="O223" s="43"/>
      <c r="P223" s="43">
        <v>109</v>
      </c>
      <c r="Q223" s="43">
        <f t="shared" si="262"/>
        <v>8066</v>
      </c>
      <c r="R223" s="43">
        <f t="shared" si="263"/>
        <v>64528</v>
      </c>
    </row>
    <row r="224" ht="26" customHeight="1" spans="1:18">
      <c r="A224" s="43"/>
      <c r="B224" s="43" t="s">
        <v>369</v>
      </c>
      <c r="C224" s="43">
        <v>145</v>
      </c>
      <c r="D224" s="43">
        <f t="shared" ref="D224:F224" si="285">G224+J224+M224+P224</f>
        <v>145</v>
      </c>
      <c r="E224" s="43">
        <f t="shared" si="285"/>
        <v>10730</v>
      </c>
      <c r="F224" s="43">
        <f t="shared" si="285"/>
        <v>85840</v>
      </c>
      <c r="G224" s="43"/>
      <c r="H224" s="43"/>
      <c r="I224" s="43"/>
      <c r="J224" s="43"/>
      <c r="K224" s="43"/>
      <c r="L224" s="43"/>
      <c r="M224" s="43"/>
      <c r="N224" s="43"/>
      <c r="O224" s="43"/>
      <c r="P224" s="43">
        <v>145</v>
      </c>
      <c r="Q224" s="43">
        <f t="shared" si="262"/>
        <v>10730</v>
      </c>
      <c r="R224" s="43">
        <f t="shared" si="263"/>
        <v>85840</v>
      </c>
    </row>
    <row r="225" ht="26" customHeight="1" spans="1:18">
      <c r="A225" s="43"/>
      <c r="B225" s="43" t="s">
        <v>370</v>
      </c>
      <c r="C225" s="43">
        <v>88</v>
      </c>
      <c r="D225" s="43">
        <f t="shared" ref="D225:F225" si="286">G225+J225+M225+P225</f>
        <v>88</v>
      </c>
      <c r="E225" s="43">
        <f t="shared" si="286"/>
        <v>6512</v>
      </c>
      <c r="F225" s="43">
        <f t="shared" si="286"/>
        <v>52096</v>
      </c>
      <c r="G225" s="43"/>
      <c r="H225" s="43"/>
      <c r="I225" s="43"/>
      <c r="J225" s="43"/>
      <c r="K225" s="43"/>
      <c r="L225" s="43"/>
      <c r="M225" s="43"/>
      <c r="N225" s="43"/>
      <c r="O225" s="43"/>
      <c r="P225" s="43">
        <v>88</v>
      </c>
      <c r="Q225" s="43">
        <f t="shared" si="262"/>
        <v>6512</v>
      </c>
      <c r="R225" s="43">
        <f t="shared" si="263"/>
        <v>52096</v>
      </c>
    </row>
    <row r="226" ht="26" customHeight="1" spans="1:18">
      <c r="A226" s="43"/>
      <c r="B226" s="43" t="s">
        <v>371</v>
      </c>
      <c r="C226" s="43">
        <v>72</v>
      </c>
      <c r="D226" s="43">
        <f t="shared" ref="D226:F226" si="287">G226+J226+M226+P226</f>
        <v>72</v>
      </c>
      <c r="E226" s="43">
        <f t="shared" si="287"/>
        <v>5328</v>
      </c>
      <c r="F226" s="43">
        <f t="shared" si="287"/>
        <v>42624</v>
      </c>
      <c r="G226" s="43"/>
      <c r="H226" s="43"/>
      <c r="I226" s="43"/>
      <c r="J226" s="43"/>
      <c r="K226" s="43"/>
      <c r="L226" s="43"/>
      <c r="M226" s="43"/>
      <c r="N226" s="43"/>
      <c r="O226" s="43"/>
      <c r="P226" s="43">
        <v>72</v>
      </c>
      <c r="Q226" s="43">
        <f t="shared" si="262"/>
        <v>5328</v>
      </c>
      <c r="R226" s="43">
        <f t="shared" si="263"/>
        <v>42624</v>
      </c>
    </row>
    <row r="227" ht="26" customHeight="1" spans="1:18">
      <c r="A227" s="43"/>
      <c r="B227" s="43" t="s">
        <v>372</v>
      </c>
      <c r="C227" s="43">
        <v>61</v>
      </c>
      <c r="D227" s="43">
        <f t="shared" ref="D227:F227" si="288">G227+J227+M227+P227</f>
        <v>61</v>
      </c>
      <c r="E227" s="43">
        <f t="shared" si="288"/>
        <v>4514</v>
      </c>
      <c r="F227" s="43">
        <f t="shared" si="288"/>
        <v>36112</v>
      </c>
      <c r="G227" s="43"/>
      <c r="H227" s="43"/>
      <c r="I227" s="43"/>
      <c r="J227" s="43"/>
      <c r="K227" s="43"/>
      <c r="L227" s="43"/>
      <c r="M227" s="43"/>
      <c r="N227" s="43"/>
      <c r="O227" s="43"/>
      <c r="P227" s="43">
        <v>61</v>
      </c>
      <c r="Q227" s="43">
        <f t="shared" si="262"/>
        <v>4514</v>
      </c>
      <c r="R227" s="43">
        <f t="shared" si="263"/>
        <v>36112</v>
      </c>
    </row>
    <row r="228" s="151" customFormat="1" ht="24" customHeight="1" spans="1:18">
      <c r="A228" s="41" t="s">
        <v>373</v>
      </c>
      <c r="B228" s="43" t="s">
        <v>15</v>
      </c>
      <c r="C228" s="43">
        <v>1546</v>
      </c>
      <c r="D228" s="43">
        <f t="shared" ref="D228:F228" si="289">G228+J228+M228+P228</f>
        <v>1546</v>
      </c>
      <c r="E228" s="43">
        <f t="shared" si="289"/>
        <v>114404</v>
      </c>
      <c r="F228" s="43">
        <f t="shared" si="289"/>
        <v>915232</v>
      </c>
      <c r="G228" s="43"/>
      <c r="H228" s="43"/>
      <c r="I228" s="43"/>
      <c r="J228" s="43"/>
      <c r="K228" s="43"/>
      <c r="L228" s="43"/>
      <c r="M228" s="43"/>
      <c r="N228" s="43"/>
      <c r="O228" s="43"/>
      <c r="P228" s="43">
        <f>SUM(P229:P241)</f>
        <v>1546</v>
      </c>
      <c r="Q228" s="43">
        <f t="shared" si="262"/>
        <v>114404</v>
      </c>
      <c r="R228" s="43">
        <f t="shared" si="263"/>
        <v>915232</v>
      </c>
    </row>
    <row r="229" ht="24" customHeight="1" spans="1:18">
      <c r="A229" s="43"/>
      <c r="B229" s="43" t="s">
        <v>374</v>
      </c>
      <c r="C229" s="43">
        <v>193</v>
      </c>
      <c r="D229" s="43">
        <f t="shared" ref="D229:F229" si="290">G229+J229+M229+P229</f>
        <v>193</v>
      </c>
      <c r="E229" s="43">
        <f t="shared" si="290"/>
        <v>14282</v>
      </c>
      <c r="F229" s="43">
        <f t="shared" si="290"/>
        <v>114256</v>
      </c>
      <c r="G229" s="43"/>
      <c r="H229" s="43"/>
      <c r="I229" s="43"/>
      <c r="J229" s="43"/>
      <c r="K229" s="43"/>
      <c r="L229" s="43"/>
      <c r="M229" s="43"/>
      <c r="N229" s="43"/>
      <c r="O229" s="43"/>
      <c r="P229" s="43">
        <v>193</v>
      </c>
      <c r="Q229" s="43">
        <f t="shared" si="262"/>
        <v>14282</v>
      </c>
      <c r="R229" s="43">
        <f t="shared" si="263"/>
        <v>114256</v>
      </c>
    </row>
    <row r="230" ht="24" customHeight="1" spans="1:18">
      <c r="A230" s="43"/>
      <c r="B230" s="43" t="s">
        <v>101</v>
      </c>
      <c r="C230" s="43">
        <v>93</v>
      </c>
      <c r="D230" s="43">
        <f t="shared" ref="D230:F230" si="291">G230+J230+M230+P230</f>
        <v>93</v>
      </c>
      <c r="E230" s="43">
        <f t="shared" si="291"/>
        <v>6882</v>
      </c>
      <c r="F230" s="43">
        <f t="shared" si="291"/>
        <v>55056</v>
      </c>
      <c r="G230" s="43"/>
      <c r="H230" s="43"/>
      <c r="I230" s="43"/>
      <c r="J230" s="43"/>
      <c r="K230" s="43"/>
      <c r="L230" s="43"/>
      <c r="M230" s="43"/>
      <c r="N230" s="43"/>
      <c r="O230" s="43"/>
      <c r="P230" s="43">
        <v>93</v>
      </c>
      <c r="Q230" s="43">
        <f t="shared" si="262"/>
        <v>6882</v>
      </c>
      <c r="R230" s="43">
        <f t="shared" si="263"/>
        <v>55056</v>
      </c>
    </row>
    <row r="231" ht="24" customHeight="1" spans="1:18">
      <c r="A231" s="43"/>
      <c r="B231" s="43" t="s">
        <v>269</v>
      </c>
      <c r="C231" s="43">
        <v>148</v>
      </c>
      <c r="D231" s="43">
        <f t="shared" ref="D231:F231" si="292">G231+J231+M231+P231</f>
        <v>148</v>
      </c>
      <c r="E231" s="43">
        <f t="shared" si="292"/>
        <v>10952</v>
      </c>
      <c r="F231" s="43">
        <f t="shared" si="292"/>
        <v>87616</v>
      </c>
      <c r="G231" s="43"/>
      <c r="H231" s="43"/>
      <c r="I231" s="43"/>
      <c r="J231" s="43"/>
      <c r="K231" s="43"/>
      <c r="L231" s="43"/>
      <c r="M231" s="43"/>
      <c r="N231" s="43"/>
      <c r="O231" s="43"/>
      <c r="P231" s="43">
        <v>148</v>
      </c>
      <c r="Q231" s="43">
        <f t="shared" si="262"/>
        <v>10952</v>
      </c>
      <c r="R231" s="43">
        <f t="shared" si="263"/>
        <v>87616</v>
      </c>
    </row>
    <row r="232" ht="24" customHeight="1" spans="1:18">
      <c r="A232" s="43"/>
      <c r="B232" s="43" t="s">
        <v>375</v>
      </c>
      <c r="C232" s="43">
        <v>194</v>
      </c>
      <c r="D232" s="43">
        <f t="shared" ref="D232:F232" si="293">G232+J232+M232+P232</f>
        <v>194</v>
      </c>
      <c r="E232" s="43">
        <f t="shared" si="293"/>
        <v>14356</v>
      </c>
      <c r="F232" s="43">
        <f t="shared" si="293"/>
        <v>114848</v>
      </c>
      <c r="G232" s="43"/>
      <c r="H232" s="43"/>
      <c r="I232" s="43"/>
      <c r="J232" s="43"/>
      <c r="K232" s="43"/>
      <c r="L232" s="43"/>
      <c r="M232" s="43"/>
      <c r="N232" s="43"/>
      <c r="O232" s="43"/>
      <c r="P232" s="43">
        <v>194</v>
      </c>
      <c r="Q232" s="43">
        <f t="shared" si="262"/>
        <v>14356</v>
      </c>
      <c r="R232" s="43">
        <f t="shared" si="263"/>
        <v>114848</v>
      </c>
    </row>
    <row r="233" ht="24" customHeight="1" spans="1:18">
      <c r="A233" s="43"/>
      <c r="B233" s="43" t="s">
        <v>376</v>
      </c>
      <c r="C233" s="43">
        <v>80</v>
      </c>
      <c r="D233" s="43">
        <f t="shared" ref="D233:F233" si="294">G233+J233+M233+P233</f>
        <v>80</v>
      </c>
      <c r="E233" s="43">
        <f t="shared" si="294"/>
        <v>5920</v>
      </c>
      <c r="F233" s="43">
        <f t="shared" si="294"/>
        <v>47360</v>
      </c>
      <c r="G233" s="43"/>
      <c r="H233" s="43"/>
      <c r="I233" s="43"/>
      <c r="J233" s="43"/>
      <c r="K233" s="43"/>
      <c r="L233" s="43"/>
      <c r="M233" s="43"/>
      <c r="N233" s="43"/>
      <c r="O233" s="43"/>
      <c r="P233" s="43">
        <v>80</v>
      </c>
      <c r="Q233" s="43">
        <f t="shared" si="262"/>
        <v>5920</v>
      </c>
      <c r="R233" s="43">
        <f t="shared" si="263"/>
        <v>47360</v>
      </c>
    </row>
    <row r="234" ht="24" customHeight="1" spans="1:18">
      <c r="A234" s="43"/>
      <c r="B234" s="43" t="s">
        <v>377</v>
      </c>
      <c r="C234" s="43">
        <v>121</v>
      </c>
      <c r="D234" s="43">
        <f t="shared" ref="D234:F234" si="295">G234+J234+M234+P234</f>
        <v>121</v>
      </c>
      <c r="E234" s="43">
        <f t="shared" si="295"/>
        <v>8954</v>
      </c>
      <c r="F234" s="43">
        <f t="shared" si="295"/>
        <v>71632</v>
      </c>
      <c r="G234" s="43"/>
      <c r="H234" s="43"/>
      <c r="I234" s="43"/>
      <c r="J234" s="43"/>
      <c r="K234" s="43"/>
      <c r="L234" s="43"/>
      <c r="M234" s="43"/>
      <c r="N234" s="43"/>
      <c r="O234" s="43"/>
      <c r="P234" s="43">
        <v>121</v>
      </c>
      <c r="Q234" s="43">
        <f t="shared" si="262"/>
        <v>8954</v>
      </c>
      <c r="R234" s="43">
        <f t="shared" si="263"/>
        <v>71632</v>
      </c>
    </row>
    <row r="235" ht="24" customHeight="1" spans="1:18">
      <c r="A235" s="43"/>
      <c r="B235" s="43" t="s">
        <v>378</v>
      </c>
      <c r="C235" s="43">
        <v>87</v>
      </c>
      <c r="D235" s="43">
        <f t="shared" ref="D235:F235" si="296">G235+J235+M235+P235</f>
        <v>87</v>
      </c>
      <c r="E235" s="43">
        <f t="shared" si="296"/>
        <v>6438</v>
      </c>
      <c r="F235" s="43">
        <f t="shared" si="296"/>
        <v>51504</v>
      </c>
      <c r="G235" s="43"/>
      <c r="H235" s="43"/>
      <c r="I235" s="43"/>
      <c r="J235" s="43"/>
      <c r="K235" s="43"/>
      <c r="L235" s="43"/>
      <c r="M235" s="43"/>
      <c r="N235" s="43"/>
      <c r="O235" s="43"/>
      <c r="P235" s="43">
        <v>87</v>
      </c>
      <c r="Q235" s="43">
        <f t="shared" si="262"/>
        <v>6438</v>
      </c>
      <c r="R235" s="43">
        <f t="shared" si="263"/>
        <v>51504</v>
      </c>
    </row>
    <row r="236" ht="24" customHeight="1" spans="1:18">
      <c r="A236" s="43"/>
      <c r="B236" s="43" t="s">
        <v>379</v>
      </c>
      <c r="C236" s="43">
        <v>112</v>
      </c>
      <c r="D236" s="43">
        <f t="shared" ref="D236:F236" si="297">G236+J236+M236+P236</f>
        <v>112</v>
      </c>
      <c r="E236" s="43">
        <f t="shared" si="297"/>
        <v>8288</v>
      </c>
      <c r="F236" s="43">
        <f t="shared" si="297"/>
        <v>66304</v>
      </c>
      <c r="G236" s="43"/>
      <c r="H236" s="43"/>
      <c r="I236" s="43"/>
      <c r="J236" s="43"/>
      <c r="K236" s="43"/>
      <c r="L236" s="43"/>
      <c r="M236" s="43"/>
      <c r="N236" s="43"/>
      <c r="O236" s="43"/>
      <c r="P236" s="43">
        <v>112</v>
      </c>
      <c r="Q236" s="43">
        <f t="shared" si="262"/>
        <v>8288</v>
      </c>
      <c r="R236" s="43">
        <f t="shared" si="263"/>
        <v>66304</v>
      </c>
    </row>
    <row r="237" ht="24" customHeight="1" spans="1:18">
      <c r="A237" s="43"/>
      <c r="B237" s="43" t="s">
        <v>380</v>
      </c>
      <c r="C237" s="43">
        <v>95</v>
      </c>
      <c r="D237" s="43">
        <f t="shared" ref="D237:F237" si="298">G237+J237+M237+P237</f>
        <v>95</v>
      </c>
      <c r="E237" s="43">
        <f t="shared" si="298"/>
        <v>7030</v>
      </c>
      <c r="F237" s="43">
        <f t="shared" si="298"/>
        <v>56240</v>
      </c>
      <c r="G237" s="43"/>
      <c r="H237" s="43"/>
      <c r="I237" s="43"/>
      <c r="J237" s="43"/>
      <c r="K237" s="43"/>
      <c r="L237" s="43"/>
      <c r="M237" s="43"/>
      <c r="N237" s="43"/>
      <c r="O237" s="43"/>
      <c r="P237" s="43">
        <v>95</v>
      </c>
      <c r="Q237" s="43">
        <f t="shared" si="262"/>
        <v>7030</v>
      </c>
      <c r="R237" s="43">
        <f t="shared" si="263"/>
        <v>56240</v>
      </c>
    </row>
    <row r="238" ht="24" customHeight="1" spans="1:18">
      <c r="A238" s="43"/>
      <c r="B238" s="43" t="s">
        <v>99</v>
      </c>
      <c r="C238" s="43">
        <v>86</v>
      </c>
      <c r="D238" s="43">
        <f t="shared" ref="D238:F238" si="299">G238+J238+M238+P238</f>
        <v>86</v>
      </c>
      <c r="E238" s="43">
        <f t="shared" si="299"/>
        <v>6364</v>
      </c>
      <c r="F238" s="43">
        <f t="shared" si="299"/>
        <v>50912</v>
      </c>
      <c r="G238" s="43"/>
      <c r="H238" s="43"/>
      <c r="I238" s="43"/>
      <c r="J238" s="43"/>
      <c r="K238" s="43"/>
      <c r="L238" s="43"/>
      <c r="M238" s="43"/>
      <c r="N238" s="43"/>
      <c r="O238" s="43"/>
      <c r="P238" s="43">
        <v>86</v>
      </c>
      <c r="Q238" s="43">
        <f t="shared" si="262"/>
        <v>6364</v>
      </c>
      <c r="R238" s="43">
        <f t="shared" si="263"/>
        <v>50912</v>
      </c>
    </row>
    <row r="239" ht="24" customHeight="1" spans="1:18">
      <c r="A239" s="43"/>
      <c r="B239" s="43" t="s">
        <v>103</v>
      </c>
      <c r="C239" s="43">
        <v>58</v>
      </c>
      <c r="D239" s="43">
        <f t="shared" ref="D239:F239" si="300">G239+J239+M239+P239</f>
        <v>58</v>
      </c>
      <c r="E239" s="43">
        <f t="shared" si="300"/>
        <v>4292</v>
      </c>
      <c r="F239" s="43">
        <f t="shared" si="300"/>
        <v>34336</v>
      </c>
      <c r="G239" s="43"/>
      <c r="H239" s="43"/>
      <c r="I239" s="43"/>
      <c r="J239" s="43"/>
      <c r="K239" s="43"/>
      <c r="L239" s="43"/>
      <c r="M239" s="43"/>
      <c r="N239" s="43"/>
      <c r="O239" s="43"/>
      <c r="P239" s="43">
        <v>58</v>
      </c>
      <c r="Q239" s="43">
        <f t="shared" si="262"/>
        <v>4292</v>
      </c>
      <c r="R239" s="43">
        <f t="shared" si="263"/>
        <v>34336</v>
      </c>
    </row>
    <row r="240" ht="24" customHeight="1" spans="1:18">
      <c r="A240" s="43"/>
      <c r="B240" s="43" t="s">
        <v>381</v>
      </c>
      <c r="C240" s="43">
        <v>106</v>
      </c>
      <c r="D240" s="43">
        <f t="shared" ref="D240:F240" si="301">G240+J240+M240+P240</f>
        <v>106</v>
      </c>
      <c r="E240" s="43">
        <f t="shared" si="301"/>
        <v>7844</v>
      </c>
      <c r="F240" s="43">
        <f t="shared" si="301"/>
        <v>62752</v>
      </c>
      <c r="G240" s="43"/>
      <c r="H240" s="43"/>
      <c r="I240" s="43"/>
      <c r="J240" s="43"/>
      <c r="K240" s="43"/>
      <c r="L240" s="43"/>
      <c r="M240" s="43"/>
      <c r="N240" s="43"/>
      <c r="O240" s="43"/>
      <c r="P240" s="43">
        <v>106</v>
      </c>
      <c r="Q240" s="43">
        <f t="shared" si="262"/>
        <v>7844</v>
      </c>
      <c r="R240" s="43">
        <f t="shared" si="263"/>
        <v>62752</v>
      </c>
    </row>
    <row r="241" ht="24" customHeight="1" spans="1:18">
      <c r="A241" s="43"/>
      <c r="B241" s="43" t="s">
        <v>382</v>
      </c>
      <c r="C241" s="43">
        <v>173</v>
      </c>
      <c r="D241" s="43">
        <f t="shared" ref="D241:F241" si="302">G241+J241+M241+P241</f>
        <v>173</v>
      </c>
      <c r="E241" s="43">
        <f t="shared" si="302"/>
        <v>12802</v>
      </c>
      <c r="F241" s="43">
        <f t="shared" si="302"/>
        <v>102416</v>
      </c>
      <c r="G241" s="43"/>
      <c r="H241" s="43"/>
      <c r="I241" s="43"/>
      <c r="J241" s="43"/>
      <c r="K241" s="43"/>
      <c r="L241" s="43"/>
      <c r="M241" s="43"/>
      <c r="N241" s="43"/>
      <c r="O241" s="43"/>
      <c r="P241" s="43">
        <v>173</v>
      </c>
      <c r="Q241" s="43">
        <f t="shared" si="262"/>
        <v>12802</v>
      </c>
      <c r="R241" s="43">
        <f t="shared" si="263"/>
        <v>102416</v>
      </c>
    </row>
    <row r="242" s="151" customFormat="1" ht="39" customHeight="1" spans="1:18">
      <c r="A242" s="41" t="s">
        <v>383</v>
      </c>
      <c r="B242" s="43" t="s">
        <v>15</v>
      </c>
      <c r="C242" s="43">
        <v>1701</v>
      </c>
      <c r="D242" s="43">
        <f t="shared" ref="D242:F242" si="303">G242+J242+M242+P242</f>
        <v>1701</v>
      </c>
      <c r="E242" s="43">
        <f t="shared" si="303"/>
        <v>125874</v>
      </c>
      <c r="F242" s="43">
        <f t="shared" si="303"/>
        <v>1006992</v>
      </c>
      <c r="G242" s="43"/>
      <c r="H242" s="43"/>
      <c r="I242" s="43"/>
      <c r="J242" s="43"/>
      <c r="K242" s="43"/>
      <c r="L242" s="43"/>
      <c r="M242" s="43"/>
      <c r="N242" s="43"/>
      <c r="O242" s="43"/>
      <c r="P242" s="43">
        <f>SUM(P243:P259)</f>
        <v>1701</v>
      </c>
      <c r="Q242" s="43">
        <f t="shared" si="262"/>
        <v>125874</v>
      </c>
      <c r="R242" s="43">
        <f t="shared" si="263"/>
        <v>1006992</v>
      </c>
    </row>
    <row r="243" ht="39" customHeight="1" spans="1:18">
      <c r="A243" s="43"/>
      <c r="B243" s="43" t="s">
        <v>384</v>
      </c>
      <c r="C243" s="43">
        <v>81</v>
      </c>
      <c r="D243" s="43">
        <f t="shared" ref="D243:F243" si="304">G243+J243+M243+P243</f>
        <v>81</v>
      </c>
      <c r="E243" s="43">
        <f t="shared" si="304"/>
        <v>5994</v>
      </c>
      <c r="F243" s="43">
        <f t="shared" si="304"/>
        <v>47952</v>
      </c>
      <c r="G243" s="43"/>
      <c r="H243" s="43"/>
      <c r="I243" s="43"/>
      <c r="J243" s="43"/>
      <c r="K243" s="43"/>
      <c r="L243" s="43"/>
      <c r="M243" s="43"/>
      <c r="N243" s="43"/>
      <c r="O243" s="43"/>
      <c r="P243" s="43">
        <v>81</v>
      </c>
      <c r="Q243" s="43">
        <f t="shared" si="262"/>
        <v>5994</v>
      </c>
      <c r="R243" s="43">
        <f t="shared" si="263"/>
        <v>47952</v>
      </c>
    </row>
    <row r="244" ht="39" customHeight="1" spans="1:18">
      <c r="A244" s="43"/>
      <c r="B244" s="43" t="s">
        <v>385</v>
      </c>
      <c r="C244" s="43">
        <v>126</v>
      </c>
      <c r="D244" s="43">
        <f t="shared" ref="D244:F244" si="305">G244+J244+M244+P244</f>
        <v>126</v>
      </c>
      <c r="E244" s="43">
        <f t="shared" si="305"/>
        <v>9324</v>
      </c>
      <c r="F244" s="43">
        <f t="shared" si="305"/>
        <v>74592</v>
      </c>
      <c r="G244" s="43"/>
      <c r="H244" s="43"/>
      <c r="I244" s="43"/>
      <c r="J244" s="43"/>
      <c r="K244" s="43"/>
      <c r="L244" s="43"/>
      <c r="M244" s="43"/>
      <c r="N244" s="43"/>
      <c r="O244" s="43"/>
      <c r="P244" s="43">
        <v>126</v>
      </c>
      <c r="Q244" s="43">
        <f t="shared" si="262"/>
        <v>9324</v>
      </c>
      <c r="R244" s="43">
        <f t="shared" si="263"/>
        <v>74592</v>
      </c>
    </row>
    <row r="245" ht="39" customHeight="1" spans="1:18">
      <c r="A245" s="43"/>
      <c r="B245" s="43" t="s">
        <v>386</v>
      </c>
      <c r="C245" s="43">
        <v>65</v>
      </c>
      <c r="D245" s="43">
        <f t="shared" ref="D245:F245" si="306">G245+J245+M245+P245</f>
        <v>65</v>
      </c>
      <c r="E245" s="43">
        <f t="shared" si="306"/>
        <v>4810</v>
      </c>
      <c r="F245" s="43">
        <f t="shared" si="306"/>
        <v>38480</v>
      </c>
      <c r="G245" s="43"/>
      <c r="H245" s="43"/>
      <c r="I245" s="43"/>
      <c r="J245" s="43"/>
      <c r="K245" s="43"/>
      <c r="L245" s="43"/>
      <c r="M245" s="43"/>
      <c r="N245" s="43"/>
      <c r="O245" s="43"/>
      <c r="P245" s="43">
        <v>65</v>
      </c>
      <c r="Q245" s="43">
        <f t="shared" si="262"/>
        <v>4810</v>
      </c>
      <c r="R245" s="43">
        <f t="shared" si="263"/>
        <v>38480</v>
      </c>
    </row>
    <row r="246" ht="39" customHeight="1" spans="1:18">
      <c r="A246" s="43"/>
      <c r="B246" s="43" t="s">
        <v>387</v>
      </c>
      <c r="C246" s="43">
        <v>57</v>
      </c>
      <c r="D246" s="43">
        <f t="shared" ref="D246:F246" si="307">G246+J246+M246+P246</f>
        <v>57</v>
      </c>
      <c r="E246" s="43">
        <f t="shared" si="307"/>
        <v>4218</v>
      </c>
      <c r="F246" s="43">
        <f t="shared" si="307"/>
        <v>33744</v>
      </c>
      <c r="G246" s="43"/>
      <c r="H246" s="43"/>
      <c r="I246" s="43"/>
      <c r="J246" s="43"/>
      <c r="K246" s="43"/>
      <c r="L246" s="43"/>
      <c r="M246" s="43"/>
      <c r="N246" s="43"/>
      <c r="O246" s="43"/>
      <c r="P246" s="43">
        <v>57</v>
      </c>
      <c r="Q246" s="43">
        <f t="shared" si="262"/>
        <v>4218</v>
      </c>
      <c r="R246" s="43">
        <f t="shared" si="263"/>
        <v>33744</v>
      </c>
    </row>
    <row r="247" ht="39" customHeight="1" spans="1:18">
      <c r="A247" s="43"/>
      <c r="B247" s="43" t="s">
        <v>146</v>
      </c>
      <c r="C247" s="43">
        <v>74</v>
      </c>
      <c r="D247" s="43">
        <f t="shared" ref="D247:F247" si="308">G247+J247+M247+P247</f>
        <v>74</v>
      </c>
      <c r="E247" s="43">
        <f t="shared" si="308"/>
        <v>5476</v>
      </c>
      <c r="F247" s="43">
        <f t="shared" si="308"/>
        <v>43808</v>
      </c>
      <c r="G247" s="43"/>
      <c r="H247" s="43"/>
      <c r="I247" s="43"/>
      <c r="J247" s="43"/>
      <c r="K247" s="43"/>
      <c r="L247" s="43"/>
      <c r="M247" s="43"/>
      <c r="N247" s="43"/>
      <c r="O247" s="43"/>
      <c r="P247" s="43">
        <v>74</v>
      </c>
      <c r="Q247" s="43">
        <f t="shared" si="262"/>
        <v>5476</v>
      </c>
      <c r="R247" s="43">
        <f t="shared" si="263"/>
        <v>43808</v>
      </c>
    </row>
    <row r="248" ht="39" customHeight="1" spans="1:18">
      <c r="A248" s="43"/>
      <c r="B248" s="43" t="s">
        <v>388</v>
      </c>
      <c r="C248" s="43">
        <v>75</v>
      </c>
      <c r="D248" s="43">
        <f t="shared" ref="D248:F248" si="309">G248+J248+M248+P248</f>
        <v>75</v>
      </c>
      <c r="E248" s="43">
        <f t="shared" si="309"/>
        <v>5550</v>
      </c>
      <c r="F248" s="43">
        <f t="shared" si="309"/>
        <v>44400</v>
      </c>
      <c r="G248" s="43"/>
      <c r="H248" s="43"/>
      <c r="I248" s="43"/>
      <c r="J248" s="43"/>
      <c r="K248" s="43"/>
      <c r="L248" s="43"/>
      <c r="M248" s="43"/>
      <c r="N248" s="43"/>
      <c r="O248" s="43"/>
      <c r="P248" s="43">
        <v>75</v>
      </c>
      <c r="Q248" s="43">
        <f t="shared" si="262"/>
        <v>5550</v>
      </c>
      <c r="R248" s="43">
        <f t="shared" si="263"/>
        <v>44400</v>
      </c>
    </row>
    <row r="249" ht="39" customHeight="1" spans="1:18">
      <c r="A249" s="43"/>
      <c r="B249" s="43" t="s">
        <v>329</v>
      </c>
      <c r="C249" s="43">
        <v>139</v>
      </c>
      <c r="D249" s="43">
        <f t="shared" ref="D249:F249" si="310">G249+J249+M249+P249</f>
        <v>139</v>
      </c>
      <c r="E249" s="43">
        <f t="shared" si="310"/>
        <v>10286</v>
      </c>
      <c r="F249" s="43">
        <f t="shared" si="310"/>
        <v>82288</v>
      </c>
      <c r="G249" s="43"/>
      <c r="H249" s="43"/>
      <c r="I249" s="43"/>
      <c r="J249" s="43"/>
      <c r="K249" s="43"/>
      <c r="L249" s="43"/>
      <c r="M249" s="43"/>
      <c r="N249" s="43"/>
      <c r="O249" s="43"/>
      <c r="P249" s="43">
        <v>139</v>
      </c>
      <c r="Q249" s="43">
        <f t="shared" si="262"/>
        <v>10286</v>
      </c>
      <c r="R249" s="43">
        <f t="shared" si="263"/>
        <v>82288</v>
      </c>
    </row>
    <row r="250" ht="39" customHeight="1" spans="1:18">
      <c r="A250" s="43"/>
      <c r="B250" s="43" t="s">
        <v>389</v>
      </c>
      <c r="C250" s="43">
        <v>89</v>
      </c>
      <c r="D250" s="43">
        <f t="shared" ref="D250:F250" si="311">G250+J250+M250+P250</f>
        <v>89</v>
      </c>
      <c r="E250" s="43">
        <f t="shared" si="311"/>
        <v>6586</v>
      </c>
      <c r="F250" s="43">
        <f t="shared" si="311"/>
        <v>52688</v>
      </c>
      <c r="G250" s="43"/>
      <c r="H250" s="43"/>
      <c r="I250" s="43"/>
      <c r="J250" s="43"/>
      <c r="K250" s="43"/>
      <c r="L250" s="43"/>
      <c r="M250" s="43"/>
      <c r="N250" s="43"/>
      <c r="O250" s="43"/>
      <c r="P250" s="43">
        <v>89</v>
      </c>
      <c r="Q250" s="43">
        <f t="shared" si="262"/>
        <v>6586</v>
      </c>
      <c r="R250" s="43">
        <f t="shared" si="263"/>
        <v>52688</v>
      </c>
    </row>
    <row r="251" ht="39" customHeight="1" spans="1:18">
      <c r="A251" s="43"/>
      <c r="B251" s="43" t="s">
        <v>144</v>
      </c>
      <c r="C251" s="43">
        <v>89</v>
      </c>
      <c r="D251" s="43">
        <f t="shared" ref="D251:F251" si="312">G251+J251+M251+P251</f>
        <v>89</v>
      </c>
      <c r="E251" s="43">
        <f t="shared" si="312"/>
        <v>6586</v>
      </c>
      <c r="F251" s="43">
        <f t="shared" si="312"/>
        <v>52688</v>
      </c>
      <c r="G251" s="43"/>
      <c r="H251" s="43"/>
      <c r="I251" s="43"/>
      <c r="J251" s="43"/>
      <c r="K251" s="43"/>
      <c r="L251" s="43"/>
      <c r="M251" s="43"/>
      <c r="N251" s="43"/>
      <c r="O251" s="43"/>
      <c r="P251" s="43">
        <v>89</v>
      </c>
      <c r="Q251" s="43">
        <f t="shared" si="262"/>
        <v>6586</v>
      </c>
      <c r="R251" s="43">
        <f t="shared" si="263"/>
        <v>52688</v>
      </c>
    </row>
    <row r="252" ht="36" customHeight="1" spans="1:18">
      <c r="A252" s="43"/>
      <c r="B252" s="43" t="s">
        <v>390</v>
      </c>
      <c r="C252" s="43">
        <v>105</v>
      </c>
      <c r="D252" s="43">
        <f t="shared" ref="D252:F252" si="313">G252+J252+M252+P252</f>
        <v>105</v>
      </c>
      <c r="E252" s="43">
        <f t="shared" si="313"/>
        <v>7770</v>
      </c>
      <c r="F252" s="43">
        <f t="shared" si="313"/>
        <v>62160</v>
      </c>
      <c r="G252" s="43"/>
      <c r="H252" s="43"/>
      <c r="I252" s="43"/>
      <c r="J252" s="43"/>
      <c r="K252" s="43"/>
      <c r="L252" s="43"/>
      <c r="M252" s="43"/>
      <c r="N252" s="43"/>
      <c r="O252" s="43"/>
      <c r="P252" s="43">
        <v>105</v>
      </c>
      <c r="Q252" s="43">
        <f t="shared" si="262"/>
        <v>7770</v>
      </c>
      <c r="R252" s="43">
        <f t="shared" si="263"/>
        <v>62160</v>
      </c>
    </row>
    <row r="253" ht="36" customHeight="1" spans="1:18">
      <c r="A253" s="43"/>
      <c r="B253" s="43" t="s">
        <v>391</v>
      </c>
      <c r="C253" s="43">
        <v>71</v>
      </c>
      <c r="D253" s="43">
        <f t="shared" ref="D253:F253" si="314">G253+J253+M253+P253</f>
        <v>71</v>
      </c>
      <c r="E253" s="43">
        <f t="shared" si="314"/>
        <v>5254</v>
      </c>
      <c r="F253" s="43">
        <f t="shared" si="314"/>
        <v>42032</v>
      </c>
      <c r="G253" s="43"/>
      <c r="H253" s="43"/>
      <c r="I253" s="43"/>
      <c r="J253" s="43"/>
      <c r="K253" s="43"/>
      <c r="L253" s="43"/>
      <c r="M253" s="43"/>
      <c r="N253" s="43"/>
      <c r="O253" s="43"/>
      <c r="P253" s="43">
        <v>71</v>
      </c>
      <c r="Q253" s="43">
        <f t="shared" si="262"/>
        <v>5254</v>
      </c>
      <c r="R253" s="43">
        <f t="shared" si="263"/>
        <v>42032</v>
      </c>
    </row>
    <row r="254" ht="36" customHeight="1" spans="1:18">
      <c r="A254" s="43"/>
      <c r="B254" s="43" t="s">
        <v>392</v>
      </c>
      <c r="C254" s="43">
        <v>102</v>
      </c>
      <c r="D254" s="43">
        <f t="shared" ref="D254:F254" si="315">G254+J254+M254+P254</f>
        <v>102</v>
      </c>
      <c r="E254" s="43">
        <f t="shared" si="315"/>
        <v>7548</v>
      </c>
      <c r="F254" s="43">
        <f t="shared" si="315"/>
        <v>60384</v>
      </c>
      <c r="G254" s="43"/>
      <c r="H254" s="43"/>
      <c r="I254" s="43"/>
      <c r="J254" s="43"/>
      <c r="K254" s="43"/>
      <c r="L254" s="43"/>
      <c r="M254" s="43"/>
      <c r="N254" s="43"/>
      <c r="O254" s="43"/>
      <c r="P254" s="43">
        <v>102</v>
      </c>
      <c r="Q254" s="43">
        <f t="shared" si="262"/>
        <v>7548</v>
      </c>
      <c r="R254" s="43">
        <f t="shared" si="263"/>
        <v>60384</v>
      </c>
    </row>
    <row r="255" ht="36" customHeight="1" spans="1:18">
      <c r="A255" s="43"/>
      <c r="B255" s="43" t="s">
        <v>393</v>
      </c>
      <c r="C255" s="43">
        <v>143</v>
      </c>
      <c r="D255" s="43">
        <f t="shared" ref="D255:F255" si="316">G255+J255+M255+P255</f>
        <v>143</v>
      </c>
      <c r="E255" s="43">
        <f t="shared" si="316"/>
        <v>10582</v>
      </c>
      <c r="F255" s="43">
        <f t="shared" si="316"/>
        <v>84656</v>
      </c>
      <c r="G255" s="43"/>
      <c r="H255" s="43"/>
      <c r="I255" s="43"/>
      <c r="J255" s="43"/>
      <c r="K255" s="43"/>
      <c r="L255" s="43"/>
      <c r="M255" s="43"/>
      <c r="N255" s="43"/>
      <c r="O255" s="43"/>
      <c r="P255" s="43">
        <v>143</v>
      </c>
      <c r="Q255" s="43">
        <f t="shared" si="262"/>
        <v>10582</v>
      </c>
      <c r="R255" s="43">
        <f t="shared" si="263"/>
        <v>84656</v>
      </c>
    </row>
    <row r="256" ht="36" customHeight="1" spans="1:18">
      <c r="A256" s="43"/>
      <c r="B256" s="43" t="s">
        <v>394</v>
      </c>
      <c r="C256" s="43">
        <v>178</v>
      </c>
      <c r="D256" s="43">
        <f t="shared" ref="D256:F256" si="317">G256+J256+M256+P256</f>
        <v>178</v>
      </c>
      <c r="E256" s="43">
        <f t="shared" si="317"/>
        <v>13172</v>
      </c>
      <c r="F256" s="43">
        <f t="shared" si="317"/>
        <v>105376</v>
      </c>
      <c r="G256" s="43"/>
      <c r="H256" s="43"/>
      <c r="I256" s="43"/>
      <c r="J256" s="43"/>
      <c r="K256" s="43"/>
      <c r="L256" s="43"/>
      <c r="M256" s="43"/>
      <c r="N256" s="43"/>
      <c r="O256" s="43"/>
      <c r="P256" s="43">
        <v>178</v>
      </c>
      <c r="Q256" s="43">
        <f t="shared" si="262"/>
        <v>13172</v>
      </c>
      <c r="R256" s="43">
        <f t="shared" si="263"/>
        <v>105376</v>
      </c>
    </row>
    <row r="257" ht="36" customHeight="1" spans="1:18">
      <c r="A257" s="43"/>
      <c r="B257" s="43" t="s">
        <v>395</v>
      </c>
      <c r="C257" s="43">
        <v>193</v>
      </c>
      <c r="D257" s="43">
        <f t="shared" ref="D257:F257" si="318">G257+J257+M257+P257</f>
        <v>193</v>
      </c>
      <c r="E257" s="43">
        <f t="shared" si="318"/>
        <v>14282</v>
      </c>
      <c r="F257" s="43">
        <f t="shared" si="318"/>
        <v>114256</v>
      </c>
      <c r="G257" s="43"/>
      <c r="H257" s="43"/>
      <c r="I257" s="43"/>
      <c r="J257" s="43"/>
      <c r="K257" s="43"/>
      <c r="L257" s="43"/>
      <c r="M257" s="43"/>
      <c r="N257" s="43"/>
      <c r="O257" s="43"/>
      <c r="P257" s="43">
        <v>193</v>
      </c>
      <c r="Q257" s="43">
        <f t="shared" si="262"/>
        <v>14282</v>
      </c>
      <c r="R257" s="43">
        <f t="shared" si="263"/>
        <v>114256</v>
      </c>
    </row>
    <row r="258" ht="36" customHeight="1" spans="1:18">
      <c r="A258" s="43"/>
      <c r="B258" s="43" t="s">
        <v>396</v>
      </c>
      <c r="C258" s="43">
        <v>52</v>
      </c>
      <c r="D258" s="43">
        <f t="shared" ref="D258:F258" si="319">G258+J258+M258+P258</f>
        <v>52</v>
      </c>
      <c r="E258" s="43">
        <f t="shared" si="319"/>
        <v>3848</v>
      </c>
      <c r="F258" s="43">
        <f t="shared" si="319"/>
        <v>30784</v>
      </c>
      <c r="G258" s="43"/>
      <c r="H258" s="43"/>
      <c r="I258" s="43"/>
      <c r="J258" s="43"/>
      <c r="K258" s="43"/>
      <c r="L258" s="43"/>
      <c r="M258" s="43"/>
      <c r="N258" s="43"/>
      <c r="O258" s="43"/>
      <c r="P258" s="43">
        <v>52</v>
      </c>
      <c r="Q258" s="43">
        <f t="shared" si="262"/>
        <v>3848</v>
      </c>
      <c r="R258" s="43">
        <f t="shared" si="263"/>
        <v>30784</v>
      </c>
    </row>
    <row r="259" ht="36" customHeight="1" spans="1:18">
      <c r="A259" s="43"/>
      <c r="B259" s="43" t="s">
        <v>397</v>
      </c>
      <c r="C259" s="43">
        <v>62</v>
      </c>
      <c r="D259" s="43">
        <f t="shared" ref="D259:F259" si="320">G259+J259+M259+P259</f>
        <v>62</v>
      </c>
      <c r="E259" s="43">
        <f t="shared" si="320"/>
        <v>4588</v>
      </c>
      <c r="F259" s="43">
        <f t="shared" si="320"/>
        <v>36704</v>
      </c>
      <c r="G259" s="43"/>
      <c r="H259" s="43"/>
      <c r="I259" s="43"/>
      <c r="J259" s="43"/>
      <c r="K259" s="43"/>
      <c r="L259" s="43"/>
      <c r="M259" s="43"/>
      <c r="N259" s="43"/>
      <c r="O259" s="43"/>
      <c r="P259" s="43">
        <v>62</v>
      </c>
      <c r="Q259" s="43">
        <f t="shared" si="262"/>
        <v>4588</v>
      </c>
      <c r="R259" s="43">
        <f t="shared" si="263"/>
        <v>36704</v>
      </c>
    </row>
    <row r="260" s="151" customFormat="1" ht="29" customHeight="1" spans="1:18">
      <c r="A260" s="41" t="s">
        <v>398</v>
      </c>
      <c r="B260" s="43" t="s">
        <v>15</v>
      </c>
      <c r="C260" s="43">
        <v>2574</v>
      </c>
      <c r="D260" s="43">
        <f t="shared" ref="D260:F260" si="321">G260+J260+M260+P260</f>
        <v>2574</v>
      </c>
      <c r="E260" s="43">
        <f t="shared" si="321"/>
        <v>190476</v>
      </c>
      <c r="F260" s="43">
        <f t="shared" si="321"/>
        <v>1523808</v>
      </c>
      <c r="G260" s="43"/>
      <c r="H260" s="43"/>
      <c r="I260" s="43"/>
      <c r="J260" s="43"/>
      <c r="K260" s="43"/>
      <c r="L260" s="43"/>
      <c r="M260" s="43"/>
      <c r="N260" s="43"/>
      <c r="O260" s="43"/>
      <c r="P260" s="43">
        <f>SUM(P261:P282)</f>
        <v>2574</v>
      </c>
      <c r="Q260" s="43">
        <f t="shared" si="262"/>
        <v>190476</v>
      </c>
      <c r="R260" s="43">
        <f t="shared" si="263"/>
        <v>1523808</v>
      </c>
    </row>
    <row r="261" ht="29" customHeight="1" spans="1:18">
      <c r="A261" s="43"/>
      <c r="B261" s="43" t="s">
        <v>399</v>
      </c>
      <c r="C261" s="43">
        <v>184</v>
      </c>
      <c r="D261" s="43">
        <f t="shared" ref="D261:F261" si="322">G261+J261+M261+P261</f>
        <v>184</v>
      </c>
      <c r="E261" s="43">
        <f t="shared" si="322"/>
        <v>13616</v>
      </c>
      <c r="F261" s="43">
        <f t="shared" si="322"/>
        <v>108928</v>
      </c>
      <c r="G261" s="43"/>
      <c r="H261" s="43"/>
      <c r="I261" s="43"/>
      <c r="J261" s="43"/>
      <c r="K261" s="43"/>
      <c r="L261" s="43"/>
      <c r="M261" s="43"/>
      <c r="N261" s="43"/>
      <c r="O261" s="43"/>
      <c r="P261" s="43">
        <v>184</v>
      </c>
      <c r="Q261" s="43">
        <f t="shared" si="262"/>
        <v>13616</v>
      </c>
      <c r="R261" s="43">
        <f t="shared" si="263"/>
        <v>108928</v>
      </c>
    </row>
    <row r="262" ht="29" customHeight="1" spans="1:18">
      <c r="A262" s="43"/>
      <c r="B262" s="43" t="s">
        <v>400</v>
      </c>
      <c r="C262" s="43">
        <v>111</v>
      </c>
      <c r="D262" s="43">
        <f t="shared" ref="D262:F262" si="323">G262+J262+M262+P262</f>
        <v>111</v>
      </c>
      <c r="E262" s="43">
        <f t="shared" si="323"/>
        <v>8214</v>
      </c>
      <c r="F262" s="43">
        <f t="shared" si="323"/>
        <v>65712</v>
      </c>
      <c r="G262" s="43"/>
      <c r="H262" s="43"/>
      <c r="I262" s="43"/>
      <c r="J262" s="43"/>
      <c r="K262" s="43"/>
      <c r="L262" s="43"/>
      <c r="M262" s="43"/>
      <c r="N262" s="43"/>
      <c r="O262" s="43"/>
      <c r="P262" s="43">
        <v>111</v>
      </c>
      <c r="Q262" s="43">
        <f t="shared" si="262"/>
        <v>8214</v>
      </c>
      <c r="R262" s="43">
        <f t="shared" si="263"/>
        <v>65712</v>
      </c>
    </row>
    <row r="263" ht="29" customHeight="1" spans="1:18">
      <c r="A263" s="43"/>
      <c r="B263" s="43" t="s">
        <v>401</v>
      </c>
      <c r="C263" s="43">
        <v>130</v>
      </c>
      <c r="D263" s="43">
        <f t="shared" ref="D263:F263" si="324">G263+J263+M263+P263</f>
        <v>130</v>
      </c>
      <c r="E263" s="43">
        <f t="shared" si="324"/>
        <v>9620</v>
      </c>
      <c r="F263" s="43">
        <f t="shared" si="324"/>
        <v>76960</v>
      </c>
      <c r="G263" s="43"/>
      <c r="H263" s="43"/>
      <c r="I263" s="43"/>
      <c r="J263" s="43"/>
      <c r="K263" s="43"/>
      <c r="L263" s="43"/>
      <c r="M263" s="43"/>
      <c r="N263" s="43"/>
      <c r="O263" s="43"/>
      <c r="P263" s="43">
        <v>130</v>
      </c>
      <c r="Q263" s="43">
        <f t="shared" si="262"/>
        <v>9620</v>
      </c>
      <c r="R263" s="43">
        <f t="shared" si="263"/>
        <v>76960</v>
      </c>
    </row>
    <row r="264" ht="29" customHeight="1" spans="1:18">
      <c r="A264" s="43"/>
      <c r="B264" s="43" t="s">
        <v>402</v>
      </c>
      <c r="C264" s="43">
        <v>73</v>
      </c>
      <c r="D264" s="43">
        <f t="shared" ref="D264:F264" si="325">G264+J264+M264+P264</f>
        <v>73</v>
      </c>
      <c r="E264" s="43">
        <f t="shared" si="325"/>
        <v>5402</v>
      </c>
      <c r="F264" s="43">
        <f t="shared" si="325"/>
        <v>43216</v>
      </c>
      <c r="G264" s="43"/>
      <c r="H264" s="43"/>
      <c r="I264" s="43"/>
      <c r="J264" s="43"/>
      <c r="K264" s="43"/>
      <c r="L264" s="43"/>
      <c r="M264" s="43"/>
      <c r="N264" s="43"/>
      <c r="O264" s="43"/>
      <c r="P264" s="43">
        <v>73</v>
      </c>
      <c r="Q264" s="43">
        <f t="shared" si="262"/>
        <v>5402</v>
      </c>
      <c r="R264" s="43">
        <f t="shared" si="263"/>
        <v>43216</v>
      </c>
    </row>
    <row r="265" ht="29" customHeight="1" spans="1:18">
      <c r="A265" s="43"/>
      <c r="B265" s="43" t="s">
        <v>403</v>
      </c>
      <c r="C265" s="43">
        <v>24</v>
      </c>
      <c r="D265" s="43">
        <f t="shared" ref="D265:F265" si="326">G265+J265+M265+P265</f>
        <v>24</v>
      </c>
      <c r="E265" s="43">
        <f t="shared" si="326"/>
        <v>1776</v>
      </c>
      <c r="F265" s="43">
        <f t="shared" si="326"/>
        <v>14208</v>
      </c>
      <c r="G265" s="43"/>
      <c r="H265" s="43"/>
      <c r="I265" s="43"/>
      <c r="J265" s="43"/>
      <c r="K265" s="43"/>
      <c r="L265" s="43"/>
      <c r="M265" s="43"/>
      <c r="N265" s="43"/>
      <c r="O265" s="43"/>
      <c r="P265" s="43">
        <v>24</v>
      </c>
      <c r="Q265" s="43">
        <f t="shared" si="262"/>
        <v>1776</v>
      </c>
      <c r="R265" s="43">
        <f t="shared" si="263"/>
        <v>14208</v>
      </c>
    </row>
    <row r="266" ht="29" customHeight="1" spans="1:18">
      <c r="A266" s="43"/>
      <c r="B266" s="43" t="s">
        <v>404</v>
      </c>
      <c r="C266" s="43">
        <v>110</v>
      </c>
      <c r="D266" s="43">
        <f t="shared" ref="D266:F266" si="327">G266+J266+M266+P266</f>
        <v>110</v>
      </c>
      <c r="E266" s="43">
        <f t="shared" si="327"/>
        <v>8140</v>
      </c>
      <c r="F266" s="43">
        <f t="shared" si="327"/>
        <v>65120</v>
      </c>
      <c r="G266" s="43"/>
      <c r="H266" s="43"/>
      <c r="I266" s="43"/>
      <c r="J266" s="43"/>
      <c r="K266" s="43"/>
      <c r="L266" s="43"/>
      <c r="M266" s="43"/>
      <c r="N266" s="43"/>
      <c r="O266" s="43"/>
      <c r="P266" s="43">
        <v>110</v>
      </c>
      <c r="Q266" s="43">
        <f t="shared" ref="Q266:Q282" si="328">P266*74</f>
        <v>8140</v>
      </c>
      <c r="R266" s="43">
        <f t="shared" ref="R266:R282" si="329">Q266*8</f>
        <v>65120</v>
      </c>
    </row>
    <row r="267" ht="29" customHeight="1" spans="1:18">
      <c r="A267" s="43"/>
      <c r="B267" s="43" t="s">
        <v>405</v>
      </c>
      <c r="C267" s="43">
        <v>97</v>
      </c>
      <c r="D267" s="43">
        <f t="shared" ref="D267:F267" si="330">G267+J267+M267+P267</f>
        <v>97</v>
      </c>
      <c r="E267" s="43">
        <f t="shared" si="330"/>
        <v>7178</v>
      </c>
      <c r="F267" s="43">
        <f t="shared" si="330"/>
        <v>57424</v>
      </c>
      <c r="G267" s="43"/>
      <c r="H267" s="43"/>
      <c r="I267" s="43"/>
      <c r="J267" s="43"/>
      <c r="K267" s="43"/>
      <c r="L267" s="43"/>
      <c r="M267" s="43"/>
      <c r="N267" s="43"/>
      <c r="O267" s="43"/>
      <c r="P267" s="43">
        <v>97</v>
      </c>
      <c r="Q267" s="43">
        <f t="shared" si="328"/>
        <v>7178</v>
      </c>
      <c r="R267" s="43">
        <f t="shared" si="329"/>
        <v>57424</v>
      </c>
    </row>
    <row r="268" ht="29" customHeight="1" spans="1:18">
      <c r="A268" s="43"/>
      <c r="B268" s="43" t="s">
        <v>406</v>
      </c>
      <c r="C268" s="43">
        <v>116</v>
      </c>
      <c r="D268" s="43">
        <f t="shared" ref="D268:F268" si="331">G268+J268+M268+P268</f>
        <v>116</v>
      </c>
      <c r="E268" s="43">
        <f t="shared" si="331"/>
        <v>8584</v>
      </c>
      <c r="F268" s="43">
        <f t="shared" si="331"/>
        <v>68672</v>
      </c>
      <c r="G268" s="43"/>
      <c r="H268" s="43"/>
      <c r="I268" s="43"/>
      <c r="J268" s="43"/>
      <c r="K268" s="43"/>
      <c r="L268" s="43"/>
      <c r="M268" s="43"/>
      <c r="N268" s="43"/>
      <c r="O268" s="43"/>
      <c r="P268" s="43">
        <v>116</v>
      </c>
      <c r="Q268" s="43">
        <f t="shared" si="328"/>
        <v>8584</v>
      </c>
      <c r="R268" s="43">
        <f t="shared" si="329"/>
        <v>68672</v>
      </c>
    </row>
    <row r="269" ht="29" customHeight="1" spans="1:18">
      <c r="A269" s="43"/>
      <c r="B269" s="43" t="s">
        <v>407</v>
      </c>
      <c r="C269" s="43">
        <v>214</v>
      </c>
      <c r="D269" s="43">
        <f t="shared" ref="D269:F269" si="332">G269+J269+M269+P269</f>
        <v>214</v>
      </c>
      <c r="E269" s="43">
        <f t="shared" si="332"/>
        <v>15836</v>
      </c>
      <c r="F269" s="43">
        <f t="shared" si="332"/>
        <v>126688</v>
      </c>
      <c r="G269" s="43"/>
      <c r="H269" s="43"/>
      <c r="I269" s="43"/>
      <c r="J269" s="43"/>
      <c r="K269" s="43"/>
      <c r="L269" s="43"/>
      <c r="M269" s="43"/>
      <c r="N269" s="43"/>
      <c r="O269" s="43"/>
      <c r="P269" s="43">
        <v>214</v>
      </c>
      <c r="Q269" s="43">
        <f t="shared" si="328"/>
        <v>15836</v>
      </c>
      <c r="R269" s="43">
        <f t="shared" si="329"/>
        <v>126688</v>
      </c>
    </row>
    <row r="270" ht="29" customHeight="1" spans="1:18">
      <c r="A270" s="43"/>
      <c r="B270" s="43" t="s">
        <v>408</v>
      </c>
      <c r="C270" s="43">
        <v>130</v>
      </c>
      <c r="D270" s="43">
        <f t="shared" ref="D270:F270" si="333">G270+J270+M270+P270</f>
        <v>130</v>
      </c>
      <c r="E270" s="43">
        <f t="shared" si="333"/>
        <v>9620</v>
      </c>
      <c r="F270" s="43">
        <f t="shared" si="333"/>
        <v>76960</v>
      </c>
      <c r="G270" s="43"/>
      <c r="H270" s="43"/>
      <c r="I270" s="43"/>
      <c r="J270" s="43"/>
      <c r="K270" s="43"/>
      <c r="L270" s="43"/>
      <c r="M270" s="43"/>
      <c r="N270" s="43"/>
      <c r="O270" s="43"/>
      <c r="P270" s="43">
        <v>130</v>
      </c>
      <c r="Q270" s="43">
        <f t="shared" si="328"/>
        <v>9620</v>
      </c>
      <c r="R270" s="43">
        <f t="shared" si="329"/>
        <v>76960</v>
      </c>
    </row>
    <row r="271" ht="29" customHeight="1" spans="1:18">
      <c r="A271" s="43"/>
      <c r="B271" s="43" t="s">
        <v>164</v>
      </c>
      <c r="C271" s="43">
        <v>135</v>
      </c>
      <c r="D271" s="43">
        <f t="shared" ref="D271:F271" si="334">G271+J271+M271+P271</f>
        <v>135</v>
      </c>
      <c r="E271" s="43">
        <f t="shared" si="334"/>
        <v>9990</v>
      </c>
      <c r="F271" s="43">
        <f t="shared" si="334"/>
        <v>79920</v>
      </c>
      <c r="G271" s="43"/>
      <c r="H271" s="43"/>
      <c r="I271" s="43"/>
      <c r="J271" s="43"/>
      <c r="K271" s="43"/>
      <c r="L271" s="43"/>
      <c r="M271" s="43"/>
      <c r="N271" s="43"/>
      <c r="O271" s="43"/>
      <c r="P271" s="43">
        <v>135</v>
      </c>
      <c r="Q271" s="43">
        <f t="shared" si="328"/>
        <v>9990</v>
      </c>
      <c r="R271" s="43">
        <f t="shared" si="329"/>
        <v>79920</v>
      </c>
    </row>
    <row r="272" ht="29" customHeight="1" spans="1:18">
      <c r="A272" s="43"/>
      <c r="B272" s="43" t="s">
        <v>162</v>
      </c>
      <c r="C272" s="43">
        <v>58</v>
      </c>
      <c r="D272" s="43">
        <f t="shared" ref="D272:F272" si="335">G272+J272+M272+P272</f>
        <v>58</v>
      </c>
      <c r="E272" s="43">
        <f t="shared" si="335"/>
        <v>4292</v>
      </c>
      <c r="F272" s="43">
        <f t="shared" si="335"/>
        <v>34336</v>
      </c>
      <c r="G272" s="43"/>
      <c r="H272" s="43"/>
      <c r="I272" s="43"/>
      <c r="J272" s="43"/>
      <c r="K272" s="43"/>
      <c r="L272" s="43"/>
      <c r="M272" s="43"/>
      <c r="N272" s="43"/>
      <c r="O272" s="43"/>
      <c r="P272" s="43">
        <v>58</v>
      </c>
      <c r="Q272" s="43">
        <f t="shared" si="328"/>
        <v>4292</v>
      </c>
      <c r="R272" s="43">
        <f t="shared" si="329"/>
        <v>34336</v>
      </c>
    </row>
    <row r="273" ht="29" customHeight="1" spans="1:18">
      <c r="A273" s="43"/>
      <c r="B273" s="43" t="s">
        <v>409</v>
      </c>
      <c r="C273" s="43">
        <v>196</v>
      </c>
      <c r="D273" s="43">
        <f t="shared" ref="D273:F273" si="336">G273+J273+M273+P273</f>
        <v>196</v>
      </c>
      <c r="E273" s="43">
        <f t="shared" si="336"/>
        <v>14504</v>
      </c>
      <c r="F273" s="43">
        <f t="shared" si="336"/>
        <v>116032</v>
      </c>
      <c r="G273" s="43"/>
      <c r="H273" s="43"/>
      <c r="I273" s="43"/>
      <c r="J273" s="43"/>
      <c r="K273" s="43"/>
      <c r="L273" s="43"/>
      <c r="M273" s="43"/>
      <c r="N273" s="43"/>
      <c r="O273" s="43"/>
      <c r="P273" s="43">
        <v>196</v>
      </c>
      <c r="Q273" s="43">
        <f t="shared" si="328"/>
        <v>14504</v>
      </c>
      <c r="R273" s="43">
        <f t="shared" si="329"/>
        <v>116032</v>
      </c>
    </row>
    <row r="274" ht="29" customHeight="1" spans="1:18">
      <c r="A274" s="43"/>
      <c r="B274" s="43" t="s">
        <v>410</v>
      </c>
      <c r="C274" s="43">
        <v>169</v>
      </c>
      <c r="D274" s="43">
        <f t="shared" ref="D274:F274" si="337">G274+J274+M274+P274</f>
        <v>169</v>
      </c>
      <c r="E274" s="43">
        <f t="shared" si="337"/>
        <v>12506</v>
      </c>
      <c r="F274" s="43">
        <f t="shared" si="337"/>
        <v>100048</v>
      </c>
      <c r="G274" s="43"/>
      <c r="H274" s="43"/>
      <c r="I274" s="43"/>
      <c r="J274" s="43"/>
      <c r="K274" s="43"/>
      <c r="L274" s="43"/>
      <c r="M274" s="43"/>
      <c r="N274" s="43"/>
      <c r="O274" s="43"/>
      <c r="P274" s="43">
        <v>169</v>
      </c>
      <c r="Q274" s="43">
        <f t="shared" si="328"/>
        <v>12506</v>
      </c>
      <c r="R274" s="43">
        <f t="shared" si="329"/>
        <v>100048</v>
      </c>
    </row>
    <row r="275" ht="29" customHeight="1" spans="1:18">
      <c r="A275" s="43"/>
      <c r="B275" s="43" t="s">
        <v>411</v>
      </c>
      <c r="C275" s="43">
        <v>159</v>
      </c>
      <c r="D275" s="43">
        <f t="shared" ref="D275:F275" si="338">G275+J275+M275+P275</f>
        <v>159</v>
      </c>
      <c r="E275" s="43">
        <f t="shared" si="338"/>
        <v>11766</v>
      </c>
      <c r="F275" s="43">
        <f t="shared" si="338"/>
        <v>94128</v>
      </c>
      <c r="G275" s="43"/>
      <c r="H275" s="43"/>
      <c r="I275" s="43"/>
      <c r="J275" s="43"/>
      <c r="K275" s="43"/>
      <c r="L275" s="43"/>
      <c r="M275" s="43"/>
      <c r="N275" s="43"/>
      <c r="O275" s="43"/>
      <c r="P275" s="43">
        <v>159</v>
      </c>
      <c r="Q275" s="43">
        <f t="shared" si="328"/>
        <v>11766</v>
      </c>
      <c r="R275" s="43">
        <f t="shared" si="329"/>
        <v>94128</v>
      </c>
    </row>
    <row r="276" ht="29" customHeight="1" spans="1:18">
      <c r="A276" s="43"/>
      <c r="B276" s="43" t="s">
        <v>412</v>
      </c>
      <c r="C276" s="43">
        <v>75</v>
      </c>
      <c r="D276" s="43">
        <f t="shared" ref="D276:F276" si="339">G276+J276+M276+P276</f>
        <v>75</v>
      </c>
      <c r="E276" s="43">
        <f t="shared" si="339"/>
        <v>5550</v>
      </c>
      <c r="F276" s="43">
        <f t="shared" si="339"/>
        <v>44400</v>
      </c>
      <c r="G276" s="43"/>
      <c r="H276" s="43"/>
      <c r="I276" s="43"/>
      <c r="J276" s="43"/>
      <c r="K276" s="43"/>
      <c r="L276" s="43"/>
      <c r="M276" s="43"/>
      <c r="N276" s="43"/>
      <c r="O276" s="43"/>
      <c r="P276" s="43">
        <v>75</v>
      </c>
      <c r="Q276" s="43">
        <f t="shared" si="328"/>
        <v>5550</v>
      </c>
      <c r="R276" s="43">
        <f t="shared" si="329"/>
        <v>44400</v>
      </c>
    </row>
    <row r="277" ht="29" customHeight="1" spans="1:18">
      <c r="A277" s="43"/>
      <c r="B277" s="43" t="s">
        <v>413</v>
      </c>
      <c r="C277" s="43">
        <v>84</v>
      </c>
      <c r="D277" s="43">
        <f t="shared" ref="D277:F277" si="340">G277+J277+M277+P277</f>
        <v>84</v>
      </c>
      <c r="E277" s="43">
        <f t="shared" si="340"/>
        <v>6216</v>
      </c>
      <c r="F277" s="43">
        <f t="shared" si="340"/>
        <v>49728</v>
      </c>
      <c r="G277" s="43"/>
      <c r="H277" s="43"/>
      <c r="I277" s="43"/>
      <c r="J277" s="43"/>
      <c r="K277" s="43"/>
      <c r="L277" s="43"/>
      <c r="M277" s="43"/>
      <c r="N277" s="43"/>
      <c r="O277" s="43"/>
      <c r="P277" s="43">
        <v>84</v>
      </c>
      <c r="Q277" s="43">
        <f t="shared" si="328"/>
        <v>6216</v>
      </c>
      <c r="R277" s="43">
        <f t="shared" si="329"/>
        <v>49728</v>
      </c>
    </row>
    <row r="278" ht="29" customHeight="1" spans="1:18">
      <c r="A278" s="43"/>
      <c r="B278" s="43" t="s">
        <v>414</v>
      </c>
      <c r="C278" s="43">
        <v>112</v>
      </c>
      <c r="D278" s="43">
        <f t="shared" ref="D278:F278" si="341">G278+J278+M278+P278</f>
        <v>112</v>
      </c>
      <c r="E278" s="43">
        <f t="shared" si="341"/>
        <v>8288</v>
      </c>
      <c r="F278" s="43">
        <f t="shared" si="341"/>
        <v>66304</v>
      </c>
      <c r="G278" s="43"/>
      <c r="H278" s="43"/>
      <c r="I278" s="43"/>
      <c r="J278" s="43"/>
      <c r="K278" s="43"/>
      <c r="L278" s="43"/>
      <c r="M278" s="43"/>
      <c r="N278" s="43"/>
      <c r="O278" s="43"/>
      <c r="P278" s="43">
        <v>112</v>
      </c>
      <c r="Q278" s="43">
        <f t="shared" si="328"/>
        <v>8288</v>
      </c>
      <c r="R278" s="43">
        <f t="shared" si="329"/>
        <v>66304</v>
      </c>
    </row>
    <row r="279" ht="29" customHeight="1" spans="1:18">
      <c r="A279" s="43"/>
      <c r="B279" s="43" t="s">
        <v>415</v>
      </c>
      <c r="C279" s="43">
        <v>143</v>
      </c>
      <c r="D279" s="43">
        <f t="shared" ref="D279:F279" si="342">G279+J279+M279+P279</f>
        <v>143</v>
      </c>
      <c r="E279" s="43">
        <f t="shared" si="342"/>
        <v>10582</v>
      </c>
      <c r="F279" s="43">
        <f t="shared" si="342"/>
        <v>84656</v>
      </c>
      <c r="G279" s="43"/>
      <c r="H279" s="43"/>
      <c r="I279" s="43"/>
      <c r="J279" s="43"/>
      <c r="K279" s="43"/>
      <c r="L279" s="43"/>
      <c r="M279" s="43"/>
      <c r="N279" s="43"/>
      <c r="O279" s="43"/>
      <c r="P279" s="43">
        <v>143</v>
      </c>
      <c r="Q279" s="43">
        <f t="shared" si="328"/>
        <v>10582</v>
      </c>
      <c r="R279" s="43">
        <f t="shared" si="329"/>
        <v>84656</v>
      </c>
    </row>
    <row r="280" ht="29" customHeight="1" spans="1:18">
      <c r="A280" s="43"/>
      <c r="B280" s="43" t="s">
        <v>416</v>
      </c>
      <c r="C280" s="43">
        <v>64</v>
      </c>
      <c r="D280" s="43">
        <f t="shared" ref="D280:F280" si="343">G280+J280+M280+P280</f>
        <v>64</v>
      </c>
      <c r="E280" s="43">
        <f t="shared" si="343"/>
        <v>4736</v>
      </c>
      <c r="F280" s="43">
        <f t="shared" si="343"/>
        <v>37888</v>
      </c>
      <c r="G280" s="43"/>
      <c r="H280" s="43"/>
      <c r="I280" s="43"/>
      <c r="J280" s="43"/>
      <c r="K280" s="43"/>
      <c r="L280" s="43"/>
      <c r="M280" s="43"/>
      <c r="N280" s="43"/>
      <c r="O280" s="43"/>
      <c r="P280" s="43">
        <v>64</v>
      </c>
      <c r="Q280" s="43">
        <f t="shared" si="328"/>
        <v>4736</v>
      </c>
      <c r="R280" s="43">
        <f t="shared" si="329"/>
        <v>37888</v>
      </c>
    </row>
    <row r="281" ht="29" customHeight="1" spans="1:18">
      <c r="A281" s="43"/>
      <c r="B281" s="43" t="s">
        <v>417</v>
      </c>
      <c r="C281" s="43">
        <v>103</v>
      </c>
      <c r="D281" s="43">
        <f t="shared" ref="D281:F281" si="344">G281+J281+M281+P281</f>
        <v>103</v>
      </c>
      <c r="E281" s="43">
        <f t="shared" si="344"/>
        <v>7622</v>
      </c>
      <c r="F281" s="43">
        <f t="shared" si="344"/>
        <v>60976</v>
      </c>
      <c r="G281" s="43"/>
      <c r="H281" s="43"/>
      <c r="I281" s="43"/>
      <c r="J281" s="43"/>
      <c r="K281" s="43"/>
      <c r="L281" s="43"/>
      <c r="M281" s="43"/>
      <c r="N281" s="43"/>
      <c r="O281" s="43"/>
      <c r="P281" s="43">
        <v>103</v>
      </c>
      <c r="Q281" s="43">
        <f t="shared" si="328"/>
        <v>7622</v>
      </c>
      <c r="R281" s="43">
        <f t="shared" si="329"/>
        <v>60976</v>
      </c>
    </row>
    <row r="282" ht="29" customHeight="1" spans="1:18">
      <c r="A282" s="43"/>
      <c r="B282" s="43" t="s">
        <v>418</v>
      </c>
      <c r="C282" s="43">
        <v>87</v>
      </c>
      <c r="D282" s="43">
        <f t="shared" ref="D282:F282" si="345">G282+J282+M282+P282</f>
        <v>87</v>
      </c>
      <c r="E282" s="43">
        <f t="shared" si="345"/>
        <v>6438</v>
      </c>
      <c r="F282" s="43">
        <f t="shared" si="345"/>
        <v>51504</v>
      </c>
      <c r="G282" s="43"/>
      <c r="H282" s="43"/>
      <c r="I282" s="43"/>
      <c r="J282" s="43"/>
      <c r="K282" s="43"/>
      <c r="L282" s="43"/>
      <c r="M282" s="43"/>
      <c r="N282" s="43"/>
      <c r="O282" s="43"/>
      <c r="P282" s="43">
        <v>87</v>
      </c>
      <c r="Q282" s="43">
        <f t="shared" si="328"/>
        <v>6438</v>
      </c>
      <c r="R282" s="43">
        <f t="shared" si="329"/>
        <v>51504</v>
      </c>
    </row>
    <row r="283" s="151" customFormat="1" ht="27" customHeight="1" spans="1:18">
      <c r="A283" s="41" t="s">
        <v>419</v>
      </c>
      <c r="B283" s="43" t="s">
        <v>15</v>
      </c>
      <c r="C283" s="43">
        <v>953</v>
      </c>
      <c r="D283" s="43">
        <f t="shared" ref="D283:F283" si="346">G283+J283+M283+P283</f>
        <v>953</v>
      </c>
      <c r="E283" s="43">
        <f t="shared" si="346"/>
        <v>70522</v>
      </c>
      <c r="F283" s="43">
        <f t="shared" si="346"/>
        <v>634698</v>
      </c>
      <c r="G283" s="43"/>
      <c r="H283" s="43"/>
      <c r="I283" s="43"/>
      <c r="J283" s="43">
        <f>SUM(J284:J294)</f>
        <v>953</v>
      </c>
      <c r="K283" s="43">
        <f t="shared" ref="K283:K307" si="347">J283*74</f>
        <v>70522</v>
      </c>
      <c r="L283" s="43">
        <f t="shared" ref="L283:L307" si="348">K283*9</f>
        <v>634698</v>
      </c>
      <c r="M283" s="43"/>
      <c r="N283" s="43"/>
      <c r="O283" s="43"/>
      <c r="P283" s="43"/>
      <c r="Q283" s="43"/>
      <c r="R283" s="43"/>
    </row>
    <row r="284" ht="27" customHeight="1" spans="1:18">
      <c r="A284" s="43"/>
      <c r="B284" s="43" t="s">
        <v>420</v>
      </c>
      <c r="C284" s="43">
        <v>146</v>
      </c>
      <c r="D284" s="43">
        <f t="shared" ref="D284:F284" si="349">G284+J284+M284+P284</f>
        <v>146</v>
      </c>
      <c r="E284" s="43">
        <f t="shared" si="349"/>
        <v>10804</v>
      </c>
      <c r="F284" s="43">
        <f t="shared" si="349"/>
        <v>97236</v>
      </c>
      <c r="G284" s="43"/>
      <c r="H284" s="43"/>
      <c r="I284" s="43"/>
      <c r="J284" s="43">
        <v>146</v>
      </c>
      <c r="K284" s="43">
        <f t="shared" si="347"/>
        <v>10804</v>
      </c>
      <c r="L284" s="43">
        <f t="shared" si="348"/>
        <v>97236</v>
      </c>
      <c r="M284" s="43"/>
      <c r="N284" s="43"/>
      <c r="O284" s="43"/>
      <c r="P284" s="43"/>
      <c r="Q284" s="43"/>
      <c r="R284" s="43"/>
    </row>
    <row r="285" ht="27" customHeight="1" spans="1:18">
      <c r="A285" s="43"/>
      <c r="B285" s="43" t="s">
        <v>89</v>
      </c>
      <c r="C285" s="43">
        <v>53</v>
      </c>
      <c r="D285" s="43">
        <f t="shared" ref="D285:F285" si="350">G285+J285+M285+P285</f>
        <v>53</v>
      </c>
      <c r="E285" s="43">
        <f t="shared" si="350"/>
        <v>3922</v>
      </c>
      <c r="F285" s="43">
        <f t="shared" si="350"/>
        <v>35298</v>
      </c>
      <c r="G285" s="43"/>
      <c r="H285" s="43"/>
      <c r="I285" s="43"/>
      <c r="J285" s="43">
        <v>53</v>
      </c>
      <c r="K285" s="43">
        <f t="shared" si="347"/>
        <v>3922</v>
      </c>
      <c r="L285" s="43">
        <f t="shared" si="348"/>
        <v>35298</v>
      </c>
      <c r="M285" s="43"/>
      <c r="N285" s="43"/>
      <c r="O285" s="43"/>
      <c r="P285" s="43"/>
      <c r="Q285" s="43"/>
      <c r="R285" s="43"/>
    </row>
    <row r="286" ht="27" customHeight="1" spans="1:18">
      <c r="A286" s="43"/>
      <c r="B286" s="43" t="s">
        <v>368</v>
      </c>
      <c r="C286" s="43">
        <v>119</v>
      </c>
      <c r="D286" s="43">
        <f t="shared" ref="D286:F286" si="351">G286+J286+M286+P286</f>
        <v>119</v>
      </c>
      <c r="E286" s="43">
        <f t="shared" si="351"/>
        <v>8806</v>
      </c>
      <c r="F286" s="43">
        <f t="shared" si="351"/>
        <v>79254</v>
      </c>
      <c r="G286" s="43"/>
      <c r="H286" s="43"/>
      <c r="I286" s="43"/>
      <c r="J286" s="43">
        <v>119</v>
      </c>
      <c r="K286" s="43">
        <f t="shared" si="347"/>
        <v>8806</v>
      </c>
      <c r="L286" s="43">
        <f t="shared" si="348"/>
        <v>79254</v>
      </c>
      <c r="M286" s="43"/>
      <c r="N286" s="43"/>
      <c r="O286" s="43"/>
      <c r="P286" s="43"/>
      <c r="Q286" s="43"/>
      <c r="R286" s="43"/>
    </row>
    <row r="287" ht="27" customHeight="1" spans="1:18">
      <c r="A287" s="43"/>
      <c r="B287" s="43" t="s">
        <v>421</v>
      </c>
      <c r="C287" s="43">
        <v>140</v>
      </c>
      <c r="D287" s="43">
        <f t="shared" ref="D287:F287" si="352">G287+J287+M287+P287</f>
        <v>140</v>
      </c>
      <c r="E287" s="43">
        <f t="shared" si="352"/>
        <v>10360</v>
      </c>
      <c r="F287" s="43">
        <f t="shared" si="352"/>
        <v>93240</v>
      </c>
      <c r="G287" s="43"/>
      <c r="H287" s="43"/>
      <c r="I287" s="43"/>
      <c r="J287" s="43">
        <v>140</v>
      </c>
      <c r="K287" s="43">
        <f t="shared" si="347"/>
        <v>10360</v>
      </c>
      <c r="L287" s="43">
        <f t="shared" si="348"/>
        <v>93240</v>
      </c>
      <c r="M287" s="43"/>
      <c r="N287" s="43"/>
      <c r="O287" s="43"/>
      <c r="P287" s="43"/>
      <c r="Q287" s="43"/>
      <c r="R287" s="43"/>
    </row>
    <row r="288" ht="27" customHeight="1" spans="1:18">
      <c r="A288" s="43"/>
      <c r="B288" s="43" t="s">
        <v>422</v>
      </c>
      <c r="C288" s="43">
        <v>51</v>
      </c>
      <c r="D288" s="43">
        <f t="shared" ref="D288:F288" si="353">G288+J288+M288+P288</f>
        <v>51</v>
      </c>
      <c r="E288" s="43">
        <f t="shared" si="353"/>
        <v>3774</v>
      </c>
      <c r="F288" s="43">
        <f t="shared" si="353"/>
        <v>33966</v>
      </c>
      <c r="G288" s="43"/>
      <c r="H288" s="43"/>
      <c r="I288" s="43"/>
      <c r="J288" s="43">
        <v>51</v>
      </c>
      <c r="K288" s="43">
        <f t="shared" si="347"/>
        <v>3774</v>
      </c>
      <c r="L288" s="43">
        <f t="shared" si="348"/>
        <v>33966</v>
      </c>
      <c r="M288" s="43"/>
      <c r="N288" s="43"/>
      <c r="O288" s="43"/>
      <c r="P288" s="43"/>
      <c r="Q288" s="43"/>
      <c r="R288" s="43"/>
    </row>
    <row r="289" ht="27" customHeight="1" spans="1:18">
      <c r="A289" s="43"/>
      <c r="B289" s="43" t="s">
        <v>423</v>
      </c>
      <c r="C289" s="43">
        <v>102</v>
      </c>
      <c r="D289" s="43">
        <f t="shared" ref="D289:F289" si="354">G289+J289+M289+P289</f>
        <v>102</v>
      </c>
      <c r="E289" s="43">
        <f t="shared" si="354"/>
        <v>7548</v>
      </c>
      <c r="F289" s="43">
        <f t="shared" si="354"/>
        <v>67932</v>
      </c>
      <c r="G289" s="43"/>
      <c r="H289" s="43"/>
      <c r="I289" s="43"/>
      <c r="J289" s="43">
        <v>102</v>
      </c>
      <c r="K289" s="43">
        <f t="shared" si="347"/>
        <v>7548</v>
      </c>
      <c r="L289" s="43">
        <f t="shared" si="348"/>
        <v>67932</v>
      </c>
      <c r="M289" s="43"/>
      <c r="N289" s="43"/>
      <c r="O289" s="43"/>
      <c r="P289" s="43"/>
      <c r="Q289" s="43"/>
      <c r="R289" s="43"/>
    </row>
    <row r="290" ht="27" customHeight="1" spans="1:18">
      <c r="A290" s="43"/>
      <c r="B290" s="43" t="s">
        <v>424</v>
      </c>
      <c r="C290" s="43">
        <v>50</v>
      </c>
      <c r="D290" s="43">
        <f t="shared" ref="D290:F290" si="355">G290+J290+M290+P290</f>
        <v>50</v>
      </c>
      <c r="E290" s="43">
        <f t="shared" si="355"/>
        <v>3700</v>
      </c>
      <c r="F290" s="43">
        <f t="shared" si="355"/>
        <v>33300</v>
      </c>
      <c r="G290" s="43"/>
      <c r="H290" s="43"/>
      <c r="I290" s="43"/>
      <c r="J290" s="43">
        <v>50</v>
      </c>
      <c r="K290" s="43">
        <f t="shared" si="347"/>
        <v>3700</v>
      </c>
      <c r="L290" s="43">
        <f t="shared" si="348"/>
        <v>33300</v>
      </c>
      <c r="M290" s="43"/>
      <c r="N290" s="43"/>
      <c r="O290" s="43"/>
      <c r="P290" s="43"/>
      <c r="Q290" s="43"/>
      <c r="R290" s="43"/>
    </row>
    <row r="291" ht="27" customHeight="1" spans="1:18">
      <c r="A291" s="43"/>
      <c r="B291" s="43" t="s">
        <v>425</v>
      </c>
      <c r="C291" s="43">
        <v>67</v>
      </c>
      <c r="D291" s="43">
        <f t="shared" ref="D291:F291" si="356">G291+J291+M291+P291</f>
        <v>67</v>
      </c>
      <c r="E291" s="43">
        <f t="shared" si="356"/>
        <v>4958</v>
      </c>
      <c r="F291" s="43">
        <f t="shared" si="356"/>
        <v>44622</v>
      </c>
      <c r="G291" s="43"/>
      <c r="H291" s="43"/>
      <c r="I291" s="43"/>
      <c r="J291" s="43">
        <v>67</v>
      </c>
      <c r="K291" s="43">
        <f t="shared" si="347"/>
        <v>4958</v>
      </c>
      <c r="L291" s="43">
        <f t="shared" si="348"/>
        <v>44622</v>
      </c>
      <c r="M291" s="43"/>
      <c r="N291" s="43"/>
      <c r="O291" s="43"/>
      <c r="P291" s="43"/>
      <c r="Q291" s="43"/>
      <c r="R291" s="43"/>
    </row>
    <row r="292" ht="27" customHeight="1" spans="1:18">
      <c r="A292" s="43"/>
      <c r="B292" s="43" t="s">
        <v>91</v>
      </c>
      <c r="C292" s="43">
        <v>26</v>
      </c>
      <c r="D292" s="43">
        <f t="shared" ref="D292:F292" si="357">G292+J292+M292+P292</f>
        <v>26</v>
      </c>
      <c r="E292" s="43">
        <f t="shared" si="357"/>
        <v>1924</v>
      </c>
      <c r="F292" s="43">
        <f t="shared" si="357"/>
        <v>17316</v>
      </c>
      <c r="G292" s="43"/>
      <c r="H292" s="43"/>
      <c r="I292" s="43"/>
      <c r="J292" s="43">
        <v>26</v>
      </c>
      <c r="K292" s="43">
        <f t="shared" si="347"/>
        <v>1924</v>
      </c>
      <c r="L292" s="43">
        <f t="shared" si="348"/>
        <v>17316</v>
      </c>
      <c r="M292" s="43"/>
      <c r="N292" s="43"/>
      <c r="O292" s="43"/>
      <c r="P292" s="43"/>
      <c r="Q292" s="43"/>
      <c r="R292" s="43"/>
    </row>
    <row r="293" ht="27" customHeight="1" spans="1:18">
      <c r="A293" s="43"/>
      <c r="B293" s="43" t="s">
        <v>426</v>
      </c>
      <c r="C293" s="43">
        <v>67</v>
      </c>
      <c r="D293" s="43">
        <f t="shared" ref="D293:F293" si="358">G293+J293+M293+P293</f>
        <v>67</v>
      </c>
      <c r="E293" s="43">
        <f t="shared" si="358"/>
        <v>4958</v>
      </c>
      <c r="F293" s="43">
        <f t="shared" si="358"/>
        <v>44622</v>
      </c>
      <c r="G293" s="43"/>
      <c r="H293" s="43"/>
      <c r="I293" s="43"/>
      <c r="J293" s="43">
        <v>67</v>
      </c>
      <c r="K293" s="43">
        <f t="shared" si="347"/>
        <v>4958</v>
      </c>
      <c r="L293" s="43">
        <f t="shared" si="348"/>
        <v>44622</v>
      </c>
      <c r="M293" s="43"/>
      <c r="N293" s="43"/>
      <c r="O293" s="43"/>
      <c r="P293" s="43"/>
      <c r="Q293" s="43"/>
      <c r="R293" s="43"/>
    </row>
    <row r="294" ht="27" customHeight="1" spans="1:18">
      <c r="A294" s="43"/>
      <c r="B294" s="43" t="s">
        <v>427</v>
      </c>
      <c r="C294" s="43">
        <v>132</v>
      </c>
      <c r="D294" s="43">
        <f t="shared" ref="D294:F294" si="359">G294+J294+M294+P294</f>
        <v>132</v>
      </c>
      <c r="E294" s="43">
        <f t="shared" si="359"/>
        <v>9768</v>
      </c>
      <c r="F294" s="43">
        <f t="shared" si="359"/>
        <v>87912</v>
      </c>
      <c r="G294" s="43"/>
      <c r="H294" s="43"/>
      <c r="I294" s="43"/>
      <c r="J294" s="43">
        <v>132</v>
      </c>
      <c r="K294" s="43">
        <f t="shared" si="347"/>
        <v>9768</v>
      </c>
      <c r="L294" s="43">
        <f t="shared" si="348"/>
        <v>87912</v>
      </c>
      <c r="M294" s="43"/>
      <c r="N294" s="43"/>
      <c r="O294" s="43"/>
      <c r="P294" s="43"/>
      <c r="Q294" s="43"/>
      <c r="R294" s="43"/>
    </row>
    <row r="295" s="151" customFormat="1" ht="27" customHeight="1" spans="1:18">
      <c r="A295" s="41" t="s">
        <v>428</v>
      </c>
      <c r="B295" s="43" t="s">
        <v>15</v>
      </c>
      <c r="C295" s="43">
        <v>1700</v>
      </c>
      <c r="D295" s="43">
        <f t="shared" ref="D295:F295" si="360">G295+J295+M295+P295</f>
        <v>1700</v>
      </c>
      <c r="E295" s="43">
        <f t="shared" si="360"/>
        <v>125800</v>
      </c>
      <c r="F295" s="43">
        <f t="shared" si="360"/>
        <v>1132200</v>
      </c>
      <c r="G295" s="43"/>
      <c r="H295" s="43"/>
      <c r="I295" s="43"/>
      <c r="J295" s="43">
        <f>SUM(J296:J307)</f>
        <v>1700</v>
      </c>
      <c r="K295" s="43">
        <f t="shared" si="347"/>
        <v>125800</v>
      </c>
      <c r="L295" s="43">
        <f t="shared" si="348"/>
        <v>1132200</v>
      </c>
      <c r="M295" s="43"/>
      <c r="N295" s="43"/>
      <c r="O295" s="43"/>
      <c r="P295" s="43"/>
      <c r="Q295" s="43"/>
      <c r="R295" s="43"/>
    </row>
    <row r="296" ht="27" customHeight="1" spans="1:18">
      <c r="A296" s="43"/>
      <c r="B296" s="43" t="s">
        <v>429</v>
      </c>
      <c r="C296" s="43">
        <v>112</v>
      </c>
      <c r="D296" s="43">
        <f t="shared" ref="D296:F296" si="361">G296+J296+M296+P296</f>
        <v>112</v>
      </c>
      <c r="E296" s="43">
        <f t="shared" si="361"/>
        <v>8288</v>
      </c>
      <c r="F296" s="43">
        <f t="shared" si="361"/>
        <v>74592</v>
      </c>
      <c r="G296" s="43"/>
      <c r="H296" s="43"/>
      <c r="I296" s="43"/>
      <c r="J296" s="43">
        <v>112</v>
      </c>
      <c r="K296" s="43">
        <f t="shared" si="347"/>
        <v>8288</v>
      </c>
      <c r="L296" s="43">
        <f t="shared" si="348"/>
        <v>74592</v>
      </c>
      <c r="M296" s="43"/>
      <c r="N296" s="43"/>
      <c r="O296" s="43"/>
      <c r="P296" s="43"/>
      <c r="Q296" s="43"/>
      <c r="R296" s="43"/>
    </row>
    <row r="297" ht="27" customHeight="1" spans="1:18">
      <c r="A297" s="43"/>
      <c r="B297" s="43" t="s">
        <v>114</v>
      </c>
      <c r="C297" s="43">
        <v>88</v>
      </c>
      <c r="D297" s="43">
        <f t="shared" ref="D297:F297" si="362">G297+J297+M297+P297</f>
        <v>88</v>
      </c>
      <c r="E297" s="43">
        <f t="shared" si="362"/>
        <v>6512</v>
      </c>
      <c r="F297" s="43">
        <f t="shared" si="362"/>
        <v>58608</v>
      </c>
      <c r="G297" s="43"/>
      <c r="H297" s="43"/>
      <c r="I297" s="43"/>
      <c r="J297" s="43">
        <v>88</v>
      </c>
      <c r="K297" s="43">
        <f t="shared" si="347"/>
        <v>6512</v>
      </c>
      <c r="L297" s="43">
        <f t="shared" si="348"/>
        <v>58608</v>
      </c>
      <c r="M297" s="43"/>
      <c r="N297" s="43"/>
      <c r="O297" s="43"/>
      <c r="P297" s="43"/>
      <c r="Q297" s="43"/>
      <c r="R297" s="43"/>
    </row>
    <row r="298" ht="27" customHeight="1" spans="1:18">
      <c r="A298" s="43"/>
      <c r="B298" s="43" t="s">
        <v>430</v>
      </c>
      <c r="C298" s="43">
        <v>187</v>
      </c>
      <c r="D298" s="43">
        <f t="shared" ref="D298:F298" si="363">G298+J298+M298+P298</f>
        <v>187</v>
      </c>
      <c r="E298" s="43">
        <f t="shared" si="363"/>
        <v>13838</v>
      </c>
      <c r="F298" s="43">
        <f t="shared" si="363"/>
        <v>124542</v>
      </c>
      <c r="G298" s="43"/>
      <c r="H298" s="43"/>
      <c r="I298" s="43"/>
      <c r="J298" s="43">
        <v>187</v>
      </c>
      <c r="K298" s="43">
        <f t="shared" si="347"/>
        <v>13838</v>
      </c>
      <c r="L298" s="43">
        <f t="shared" si="348"/>
        <v>124542</v>
      </c>
      <c r="M298" s="43"/>
      <c r="N298" s="43"/>
      <c r="O298" s="43"/>
      <c r="P298" s="43"/>
      <c r="Q298" s="43"/>
      <c r="R298" s="43"/>
    </row>
    <row r="299" ht="27" customHeight="1" spans="1:18">
      <c r="A299" s="43"/>
      <c r="B299" s="43" t="s">
        <v>218</v>
      </c>
      <c r="C299" s="43">
        <v>113</v>
      </c>
      <c r="D299" s="43">
        <f t="shared" ref="D299:F299" si="364">G299+J299+M299+P299</f>
        <v>113</v>
      </c>
      <c r="E299" s="43">
        <f t="shared" si="364"/>
        <v>8362</v>
      </c>
      <c r="F299" s="43">
        <f t="shared" si="364"/>
        <v>75258</v>
      </c>
      <c r="G299" s="43"/>
      <c r="H299" s="43"/>
      <c r="I299" s="43"/>
      <c r="J299" s="43">
        <v>113</v>
      </c>
      <c r="K299" s="43">
        <f t="shared" si="347"/>
        <v>8362</v>
      </c>
      <c r="L299" s="43">
        <f t="shared" si="348"/>
        <v>75258</v>
      </c>
      <c r="M299" s="43"/>
      <c r="N299" s="43"/>
      <c r="O299" s="43"/>
      <c r="P299" s="43"/>
      <c r="Q299" s="43"/>
      <c r="R299" s="43"/>
    </row>
    <row r="300" ht="27" customHeight="1" spans="1:18">
      <c r="A300" s="43"/>
      <c r="B300" s="43" t="s">
        <v>285</v>
      </c>
      <c r="C300" s="43">
        <v>160</v>
      </c>
      <c r="D300" s="43">
        <f t="shared" ref="D300:F300" si="365">G300+J300+M300+P300</f>
        <v>160</v>
      </c>
      <c r="E300" s="43">
        <f t="shared" si="365"/>
        <v>11840</v>
      </c>
      <c r="F300" s="43">
        <f t="shared" si="365"/>
        <v>106560</v>
      </c>
      <c r="G300" s="43"/>
      <c r="H300" s="43"/>
      <c r="I300" s="43"/>
      <c r="J300" s="43">
        <v>160</v>
      </c>
      <c r="K300" s="43">
        <f t="shared" si="347"/>
        <v>11840</v>
      </c>
      <c r="L300" s="43">
        <f t="shared" si="348"/>
        <v>106560</v>
      </c>
      <c r="M300" s="43"/>
      <c r="N300" s="43"/>
      <c r="O300" s="43"/>
      <c r="P300" s="43"/>
      <c r="Q300" s="43"/>
      <c r="R300" s="43"/>
    </row>
    <row r="301" ht="27" customHeight="1" spans="1:18">
      <c r="A301" s="43"/>
      <c r="B301" s="43" t="s">
        <v>431</v>
      </c>
      <c r="C301" s="43">
        <v>110</v>
      </c>
      <c r="D301" s="43">
        <f t="shared" ref="D301:F301" si="366">G301+J301+M301+P301</f>
        <v>110</v>
      </c>
      <c r="E301" s="43">
        <f t="shared" si="366"/>
        <v>8140</v>
      </c>
      <c r="F301" s="43">
        <f t="shared" si="366"/>
        <v>73260</v>
      </c>
      <c r="G301" s="43"/>
      <c r="H301" s="43"/>
      <c r="I301" s="43"/>
      <c r="J301" s="43">
        <v>110</v>
      </c>
      <c r="K301" s="43">
        <f t="shared" si="347"/>
        <v>8140</v>
      </c>
      <c r="L301" s="43">
        <f t="shared" si="348"/>
        <v>73260</v>
      </c>
      <c r="M301" s="43"/>
      <c r="N301" s="43"/>
      <c r="O301" s="43"/>
      <c r="P301" s="43"/>
      <c r="Q301" s="43"/>
      <c r="R301" s="43"/>
    </row>
    <row r="302" ht="27" customHeight="1" spans="1:18">
      <c r="A302" s="43"/>
      <c r="B302" s="43" t="s">
        <v>432</v>
      </c>
      <c r="C302" s="43">
        <v>99</v>
      </c>
      <c r="D302" s="43">
        <f t="shared" ref="D302:F302" si="367">G302+J302+M302+P302</f>
        <v>99</v>
      </c>
      <c r="E302" s="43">
        <f t="shared" si="367"/>
        <v>7326</v>
      </c>
      <c r="F302" s="43">
        <f t="shared" si="367"/>
        <v>65934</v>
      </c>
      <c r="G302" s="43"/>
      <c r="H302" s="43"/>
      <c r="I302" s="43"/>
      <c r="J302" s="43">
        <v>99</v>
      </c>
      <c r="K302" s="43">
        <f t="shared" si="347"/>
        <v>7326</v>
      </c>
      <c r="L302" s="43">
        <f t="shared" si="348"/>
        <v>65934</v>
      </c>
      <c r="M302" s="43"/>
      <c r="N302" s="43"/>
      <c r="O302" s="43"/>
      <c r="P302" s="43"/>
      <c r="Q302" s="43"/>
      <c r="R302" s="43"/>
    </row>
    <row r="303" ht="27" customHeight="1" spans="1:18">
      <c r="A303" s="43"/>
      <c r="B303" s="43" t="s">
        <v>433</v>
      </c>
      <c r="C303" s="43">
        <v>221</v>
      </c>
      <c r="D303" s="43">
        <f t="shared" ref="D303:F303" si="368">G303+J303+M303+P303</f>
        <v>221</v>
      </c>
      <c r="E303" s="43">
        <f t="shared" si="368"/>
        <v>16354</v>
      </c>
      <c r="F303" s="43">
        <f t="shared" si="368"/>
        <v>147186</v>
      </c>
      <c r="G303" s="43"/>
      <c r="H303" s="43"/>
      <c r="I303" s="43"/>
      <c r="J303" s="43">
        <v>221</v>
      </c>
      <c r="K303" s="43">
        <f t="shared" si="347"/>
        <v>16354</v>
      </c>
      <c r="L303" s="43">
        <f t="shared" si="348"/>
        <v>147186</v>
      </c>
      <c r="M303" s="43"/>
      <c r="N303" s="43"/>
      <c r="O303" s="43"/>
      <c r="P303" s="43"/>
      <c r="Q303" s="43"/>
      <c r="R303" s="43"/>
    </row>
    <row r="304" ht="27" customHeight="1" spans="1:18">
      <c r="A304" s="43"/>
      <c r="B304" s="43" t="s">
        <v>434</v>
      </c>
      <c r="C304" s="43">
        <v>143</v>
      </c>
      <c r="D304" s="43">
        <f t="shared" ref="D304:F304" si="369">G304+J304+M304+P304</f>
        <v>143</v>
      </c>
      <c r="E304" s="43">
        <f t="shared" si="369"/>
        <v>10582</v>
      </c>
      <c r="F304" s="43">
        <f t="shared" si="369"/>
        <v>95238</v>
      </c>
      <c r="G304" s="43"/>
      <c r="H304" s="43"/>
      <c r="I304" s="43"/>
      <c r="J304" s="43">
        <v>143</v>
      </c>
      <c r="K304" s="43">
        <f t="shared" si="347"/>
        <v>10582</v>
      </c>
      <c r="L304" s="43">
        <f t="shared" si="348"/>
        <v>95238</v>
      </c>
      <c r="M304" s="43"/>
      <c r="N304" s="43"/>
      <c r="O304" s="43"/>
      <c r="P304" s="43"/>
      <c r="Q304" s="43"/>
      <c r="R304" s="43"/>
    </row>
    <row r="305" ht="27" customHeight="1" spans="1:18">
      <c r="A305" s="43"/>
      <c r="B305" s="43" t="s">
        <v>435</v>
      </c>
      <c r="C305" s="43">
        <v>187</v>
      </c>
      <c r="D305" s="43">
        <f t="shared" ref="D305:F305" si="370">G305+J305+M305+P305</f>
        <v>187</v>
      </c>
      <c r="E305" s="43">
        <f t="shared" si="370"/>
        <v>13838</v>
      </c>
      <c r="F305" s="43">
        <f t="shared" si="370"/>
        <v>124542</v>
      </c>
      <c r="G305" s="43"/>
      <c r="H305" s="43"/>
      <c r="I305" s="43"/>
      <c r="J305" s="43">
        <v>187</v>
      </c>
      <c r="K305" s="43">
        <f t="shared" si="347"/>
        <v>13838</v>
      </c>
      <c r="L305" s="43">
        <f t="shared" si="348"/>
        <v>124542</v>
      </c>
      <c r="M305" s="43"/>
      <c r="N305" s="43"/>
      <c r="O305" s="43"/>
      <c r="P305" s="43"/>
      <c r="Q305" s="43"/>
      <c r="R305" s="43"/>
    </row>
    <row r="306" ht="27" customHeight="1" spans="1:18">
      <c r="A306" s="43"/>
      <c r="B306" s="43" t="s">
        <v>436</v>
      </c>
      <c r="C306" s="43">
        <v>189</v>
      </c>
      <c r="D306" s="43">
        <f t="shared" ref="D306:F306" si="371">G306+J306+M306+P306</f>
        <v>189</v>
      </c>
      <c r="E306" s="43">
        <f t="shared" si="371"/>
        <v>13986</v>
      </c>
      <c r="F306" s="43">
        <f t="shared" si="371"/>
        <v>125874</v>
      </c>
      <c r="G306" s="43"/>
      <c r="H306" s="43"/>
      <c r="I306" s="43"/>
      <c r="J306" s="43">
        <v>189</v>
      </c>
      <c r="K306" s="43">
        <f t="shared" si="347"/>
        <v>13986</v>
      </c>
      <c r="L306" s="43">
        <f t="shared" si="348"/>
        <v>125874</v>
      </c>
      <c r="M306" s="43"/>
      <c r="N306" s="43"/>
      <c r="O306" s="43"/>
      <c r="P306" s="43"/>
      <c r="Q306" s="43"/>
      <c r="R306" s="43"/>
    </row>
    <row r="307" ht="27" customHeight="1" spans="1:18">
      <c r="A307" s="43"/>
      <c r="B307" s="43" t="s">
        <v>112</v>
      </c>
      <c r="C307" s="43">
        <v>91</v>
      </c>
      <c r="D307" s="43">
        <f t="shared" ref="D307:F307" si="372">G307+J307+M307+P307</f>
        <v>91</v>
      </c>
      <c r="E307" s="43">
        <f t="shared" si="372"/>
        <v>6734</v>
      </c>
      <c r="F307" s="43">
        <f t="shared" si="372"/>
        <v>60606</v>
      </c>
      <c r="G307" s="43"/>
      <c r="H307" s="43"/>
      <c r="I307" s="43"/>
      <c r="J307" s="43">
        <v>91</v>
      </c>
      <c r="K307" s="43">
        <f t="shared" si="347"/>
        <v>6734</v>
      </c>
      <c r="L307" s="43">
        <f t="shared" si="348"/>
        <v>60606</v>
      </c>
      <c r="M307" s="43"/>
      <c r="N307" s="43"/>
      <c r="O307" s="43"/>
      <c r="P307" s="43"/>
      <c r="Q307" s="43"/>
      <c r="R307" s="43"/>
    </row>
    <row r="308" s="151" customFormat="1" ht="42" customHeight="1" spans="1:18">
      <c r="A308" s="41" t="s">
        <v>437</v>
      </c>
      <c r="B308" s="43" t="s">
        <v>15</v>
      </c>
      <c r="C308" s="43">
        <v>1087</v>
      </c>
      <c r="D308" s="43">
        <f t="shared" ref="D308:F308" si="373">G308+J308+M308+P308</f>
        <v>1087</v>
      </c>
      <c r="E308" s="43">
        <f t="shared" si="373"/>
        <v>80438</v>
      </c>
      <c r="F308" s="43">
        <f t="shared" si="373"/>
        <v>643504</v>
      </c>
      <c r="G308" s="43"/>
      <c r="H308" s="43"/>
      <c r="I308" s="43"/>
      <c r="J308" s="43"/>
      <c r="K308" s="43"/>
      <c r="L308" s="43"/>
      <c r="M308" s="43"/>
      <c r="N308" s="43"/>
      <c r="O308" s="43"/>
      <c r="P308" s="43">
        <f>SUM(P309:P318)</f>
        <v>1087</v>
      </c>
      <c r="Q308" s="43">
        <f t="shared" ref="Q308:Q318" si="374">P308*74</f>
        <v>80438</v>
      </c>
      <c r="R308" s="43">
        <f t="shared" ref="R308:R318" si="375">Q308*8</f>
        <v>643504</v>
      </c>
    </row>
    <row r="309" ht="42" customHeight="1" spans="1:18">
      <c r="A309" s="43"/>
      <c r="B309" s="43" t="s">
        <v>109</v>
      </c>
      <c r="C309" s="43">
        <v>103</v>
      </c>
      <c r="D309" s="43">
        <f t="shared" ref="D309:F309" si="376">G309+J309+M309+P309</f>
        <v>103</v>
      </c>
      <c r="E309" s="43">
        <f t="shared" si="376"/>
        <v>7622</v>
      </c>
      <c r="F309" s="43">
        <f t="shared" si="376"/>
        <v>60976</v>
      </c>
      <c r="G309" s="43"/>
      <c r="H309" s="43"/>
      <c r="I309" s="43"/>
      <c r="J309" s="43"/>
      <c r="K309" s="43"/>
      <c r="L309" s="43"/>
      <c r="M309" s="43"/>
      <c r="N309" s="43"/>
      <c r="O309" s="43"/>
      <c r="P309" s="43">
        <v>103</v>
      </c>
      <c r="Q309" s="43">
        <f t="shared" si="374"/>
        <v>7622</v>
      </c>
      <c r="R309" s="43">
        <f t="shared" si="375"/>
        <v>60976</v>
      </c>
    </row>
    <row r="310" ht="42" customHeight="1" spans="1:18">
      <c r="A310" s="43"/>
      <c r="B310" s="43" t="s">
        <v>438</v>
      </c>
      <c r="C310" s="43">
        <v>64</v>
      </c>
      <c r="D310" s="43">
        <f t="shared" ref="D310:F310" si="377">G310+J310+M310+P310</f>
        <v>64</v>
      </c>
      <c r="E310" s="43">
        <f t="shared" si="377"/>
        <v>4736</v>
      </c>
      <c r="F310" s="43">
        <f t="shared" si="377"/>
        <v>37888</v>
      </c>
      <c r="G310" s="43"/>
      <c r="H310" s="43"/>
      <c r="I310" s="43"/>
      <c r="J310" s="43"/>
      <c r="K310" s="43"/>
      <c r="L310" s="43"/>
      <c r="M310" s="43"/>
      <c r="N310" s="43"/>
      <c r="O310" s="43"/>
      <c r="P310" s="43">
        <v>64</v>
      </c>
      <c r="Q310" s="43">
        <f t="shared" si="374"/>
        <v>4736</v>
      </c>
      <c r="R310" s="43">
        <f t="shared" si="375"/>
        <v>37888</v>
      </c>
    </row>
    <row r="311" ht="42" customHeight="1" spans="1:18">
      <c r="A311" s="43"/>
      <c r="B311" s="43" t="s">
        <v>157</v>
      </c>
      <c r="C311" s="43">
        <v>183</v>
      </c>
      <c r="D311" s="43">
        <f t="shared" ref="D311:F311" si="378">G311+J311+M311+P311</f>
        <v>183</v>
      </c>
      <c r="E311" s="43">
        <f t="shared" si="378"/>
        <v>13542</v>
      </c>
      <c r="F311" s="43">
        <f t="shared" si="378"/>
        <v>108336</v>
      </c>
      <c r="G311" s="43"/>
      <c r="H311" s="43"/>
      <c r="I311" s="43"/>
      <c r="J311" s="43"/>
      <c r="K311" s="43"/>
      <c r="L311" s="43"/>
      <c r="M311" s="43"/>
      <c r="N311" s="43"/>
      <c r="O311" s="43"/>
      <c r="P311" s="43">
        <v>183</v>
      </c>
      <c r="Q311" s="43">
        <f t="shared" si="374"/>
        <v>13542</v>
      </c>
      <c r="R311" s="43">
        <f t="shared" si="375"/>
        <v>108336</v>
      </c>
    </row>
    <row r="312" ht="42" customHeight="1" spans="1:18">
      <c r="A312" s="43"/>
      <c r="B312" s="43" t="s">
        <v>439</v>
      </c>
      <c r="C312" s="43">
        <v>55</v>
      </c>
      <c r="D312" s="43">
        <f t="shared" ref="D312:F312" si="379">G312+J312+M312+P312</f>
        <v>55</v>
      </c>
      <c r="E312" s="43">
        <f t="shared" si="379"/>
        <v>4070</v>
      </c>
      <c r="F312" s="43">
        <f t="shared" si="379"/>
        <v>32560</v>
      </c>
      <c r="G312" s="43"/>
      <c r="H312" s="43"/>
      <c r="I312" s="43"/>
      <c r="J312" s="43"/>
      <c r="K312" s="43"/>
      <c r="L312" s="43"/>
      <c r="M312" s="43"/>
      <c r="N312" s="43"/>
      <c r="O312" s="43"/>
      <c r="P312" s="43">
        <v>55</v>
      </c>
      <c r="Q312" s="43">
        <f t="shared" si="374"/>
        <v>4070</v>
      </c>
      <c r="R312" s="43">
        <f t="shared" si="375"/>
        <v>32560</v>
      </c>
    </row>
    <row r="313" ht="42" customHeight="1" spans="1:18">
      <c r="A313" s="43"/>
      <c r="B313" s="43" t="s">
        <v>440</v>
      </c>
      <c r="C313" s="43">
        <v>164</v>
      </c>
      <c r="D313" s="43">
        <f t="shared" ref="D313:F313" si="380">G313+J313+M313+P313</f>
        <v>164</v>
      </c>
      <c r="E313" s="43">
        <f t="shared" si="380"/>
        <v>12136</v>
      </c>
      <c r="F313" s="43">
        <f t="shared" si="380"/>
        <v>97088</v>
      </c>
      <c r="G313" s="43"/>
      <c r="H313" s="43"/>
      <c r="I313" s="43"/>
      <c r="J313" s="43"/>
      <c r="K313" s="43"/>
      <c r="L313" s="43"/>
      <c r="M313" s="43"/>
      <c r="N313" s="43"/>
      <c r="O313" s="43"/>
      <c r="P313" s="43">
        <v>164</v>
      </c>
      <c r="Q313" s="43">
        <f t="shared" si="374"/>
        <v>12136</v>
      </c>
      <c r="R313" s="43">
        <f t="shared" si="375"/>
        <v>97088</v>
      </c>
    </row>
    <row r="314" ht="42" customHeight="1" spans="1:18">
      <c r="A314" s="43"/>
      <c r="B314" s="43" t="s">
        <v>441</v>
      </c>
      <c r="C314" s="43">
        <v>78</v>
      </c>
      <c r="D314" s="43">
        <f t="shared" ref="D314:F314" si="381">G314+J314+M314+P314</f>
        <v>78</v>
      </c>
      <c r="E314" s="43">
        <f t="shared" si="381"/>
        <v>5772</v>
      </c>
      <c r="F314" s="43">
        <f t="shared" si="381"/>
        <v>46176</v>
      </c>
      <c r="G314" s="43"/>
      <c r="H314" s="43"/>
      <c r="I314" s="43"/>
      <c r="J314" s="43"/>
      <c r="K314" s="43"/>
      <c r="L314" s="43"/>
      <c r="M314" s="43"/>
      <c r="N314" s="43"/>
      <c r="O314" s="43"/>
      <c r="P314" s="43">
        <v>78</v>
      </c>
      <c r="Q314" s="43">
        <f t="shared" si="374"/>
        <v>5772</v>
      </c>
      <c r="R314" s="43">
        <f t="shared" si="375"/>
        <v>46176</v>
      </c>
    </row>
    <row r="315" ht="42" customHeight="1" spans="1:18">
      <c r="A315" s="43"/>
      <c r="B315" s="43" t="s">
        <v>442</v>
      </c>
      <c r="C315" s="43">
        <v>137</v>
      </c>
      <c r="D315" s="43">
        <f t="shared" ref="D315:F315" si="382">G315+J315+M315+P315</f>
        <v>137</v>
      </c>
      <c r="E315" s="43">
        <f t="shared" si="382"/>
        <v>10138</v>
      </c>
      <c r="F315" s="43">
        <f t="shared" si="382"/>
        <v>81104</v>
      </c>
      <c r="G315" s="43"/>
      <c r="H315" s="43"/>
      <c r="I315" s="43"/>
      <c r="J315" s="43"/>
      <c r="K315" s="43"/>
      <c r="L315" s="43"/>
      <c r="M315" s="43"/>
      <c r="N315" s="43"/>
      <c r="O315" s="43"/>
      <c r="P315" s="43">
        <v>137</v>
      </c>
      <c r="Q315" s="43">
        <f t="shared" si="374"/>
        <v>10138</v>
      </c>
      <c r="R315" s="43">
        <f t="shared" si="375"/>
        <v>81104</v>
      </c>
    </row>
    <row r="316" ht="42" customHeight="1" spans="1:18">
      <c r="A316" s="43"/>
      <c r="B316" s="43" t="s">
        <v>443</v>
      </c>
      <c r="C316" s="43">
        <v>95</v>
      </c>
      <c r="D316" s="43">
        <f t="shared" ref="D316:F316" si="383">G316+J316+M316+P316</f>
        <v>95</v>
      </c>
      <c r="E316" s="43">
        <f t="shared" si="383"/>
        <v>7030</v>
      </c>
      <c r="F316" s="43">
        <f t="shared" si="383"/>
        <v>56240</v>
      </c>
      <c r="G316" s="43"/>
      <c r="H316" s="43"/>
      <c r="I316" s="43"/>
      <c r="J316" s="43"/>
      <c r="K316" s="43"/>
      <c r="L316" s="43"/>
      <c r="M316" s="43"/>
      <c r="N316" s="43"/>
      <c r="O316" s="43"/>
      <c r="P316" s="43">
        <v>95</v>
      </c>
      <c r="Q316" s="43">
        <f t="shared" si="374"/>
        <v>7030</v>
      </c>
      <c r="R316" s="43">
        <f t="shared" si="375"/>
        <v>56240</v>
      </c>
    </row>
    <row r="317" ht="42" customHeight="1" spans="1:18">
      <c r="A317" s="43"/>
      <c r="B317" s="43" t="s">
        <v>444</v>
      </c>
      <c r="C317" s="43">
        <v>144</v>
      </c>
      <c r="D317" s="43">
        <f t="shared" ref="D317:F317" si="384">G317+J317+M317+P317</f>
        <v>144</v>
      </c>
      <c r="E317" s="43">
        <f t="shared" si="384"/>
        <v>10656</v>
      </c>
      <c r="F317" s="43">
        <f t="shared" si="384"/>
        <v>85248</v>
      </c>
      <c r="G317" s="43"/>
      <c r="H317" s="43"/>
      <c r="I317" s="43"/>
      <c r="J317" s="43"/>
      <c r="K317" s="43"/>
      <c r="L317" s="43"/>
      <c r="M317" s="43"/>
      <c r="N317" s="43"/>
      <c r="O317" s="43"/>
      <c r="P317" s="43">
        <v>144</v>
      </c>
      <c r="Q317" s="43">
        <f t="shared" si="374"/>
        <v>10656</v>
      </c>
      <c r="R317" s="43">
        <f t="shared" si="375"/>
        <v>85248</v>
      </c>
    </row>
    <row r="318" ht="42" customHeight="1" spans="1:18">
      <c r="A318" s="43"/>
      <c r="B318" s="43" t="s">
        <v>445</v>
      </c>
      <c r="C318" s="43">
        <v>64</v>
      </c>
      <c r="D318" s="43">
        <f t="shared" ref="D318:F318" si="385">G318+J318+M318+P318</f>
        <v>64</v>
      </c>
      <c r="E318" s="43">
        <f t="shared" si="385"/>
        <v>4736</v>
      </c>
      <c r="F318" s="43">
        <f t="shared" si="385"/>
        <v>37888</v>
      </c>
      <c r="G318" s="43"/>
      <c r="H318" s="43"/>
      <c r="I318" s="43"/>
      <c r="J318" s="43"/>
      <c r="K318" s="43"/>
      <c r="L318" s="43"/>
      <c r="M318" s="43"/>
      <c r="N318" s="43"/>
      <c r="O318" s="43"/>
      <c r="P318" s="43">
        <v>64</v>
      </c>
      <c r="Q318" s="43">
        <f t="shared" si="374"/>
        <v>4736</v>
      </c>
      <c r="R318" s="43">
        <f t="shared" si="375"/>
        <v>37888</v>
      </c>
    </row>
    <row r="319" ht="42" customHeight="1" spans="1:18">
      <c r="A319" s="154" t="s">
        <v>446</v>
      </c>
      <c r="B319" s="154"/>
      <c r="C319" s="154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  <c r="R319" s="155"/>
    </row>
  </sheetData>
  <mergeCells count="31">
    <mergeCell ref="A1:B1"/>
    <mergeCell ref="A2:R2"/>
    <mergeCell ref="L3:O3"/>
    <mergeCell ref="D4:F4"/>
    <mergeCell ref="G4:I4"/>
    <mergeCell ref="J4:L4"/>
    <mergeCell ref="M4:O4"/>
    <mergeCell ref="P4:R4"/>
    <mergeCell ref="A319:Q319"/>
    <mergeCell ref="A4:A5"/>
    <mergeCell ref="A7:A39"/>
    <mergeCell ref="A40:A56"/>
    <mergeCell ref="A57:A73"/>
    <mergeCell ref="A74:A89"/>
    <mergeCell ref="A90:A102"/>
    <mergeCell ref="A103:A130"/>
    <mergeCell ref="A131:A148"/>
    <mergeCell ref="A149:A160"/>
    <mergeCell ref="A161:A171"/>
    <mergeCell ref="A172:A181"/>
    <mergeCell ref="A182:A203"/>
    <mergeCell ref="A204:A214"/>
    <mergeCell ref="A215:A227"/>
    <mergeCell ref="A228:A241"/>
    <mergeCell ref="A242:A259"/>
    <mergeCell ref="A260:A282"/>
    <mergeCell ref="A283:A294"/>
    <mergeCell ref="A295:A307"/>
    <mergeCell ref="A308:A318"/>
    <mergeCell ref="B4:B5"/>
    <mergeCell ref="C4:C5"/>
  </mergeCells>
  <pageMargins left="1.33819444444444" right="0.751388888888889" top="1" bottom="1" header="0.5" footer="0.5"/>
  <pageSetup paperSize="8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G8" sqref="G8"/>
    </sheetView>
  </sheetViews>
  <sheetFormatPr defaultColWidth="20.6666666666667" defaultRowHeight="24.9" customHeight="1" outlineLevelCol="5"/>
  <cols>
    <col min="1" max="1" width="18.875" style="22" customWidth="1"/>
    <col min="2" max="2" width="16.75" style="22" customWidth="1"/>
    <col min="3" max="3" width="13.875" style="22" customWidth="1"/>
    <col min="4" max="4" width="14.625" style="22" customWidth="1"/>
    <col min="5" max="5" width="15.625" style="22" customWidth="1"/>
    <col min="6" max="6" width="24.6666666666667" style="22" customWidth="1"/>
    <col min="7" max="16384" width="20.6666666666667" style="22"/>
  </cols>
  <sheetData>
    <row r="1" ht="27" customHeight="1" spans="1:1">
      <c r="A1" s="4" t="s">
        <v>447</v>
      </c>
    </row>
    <row r="2" ht="55" customHeight="1" spans="1:5">
      <c r="A2" s="141" t="s">
        <v>448</v>
      </c>
      <c r="B2" s="141"/>
      <c r="C2" s="141"/>
      <c r="D2" s="141"/>
      <c r="E2" s="141"/>
    </row>
    <row r="3" ht="18" customHeight="1" spans="1:5">
      <c r="A3" s="101"/>
      <c r="B3" s="101"/>
      <c r="C3" s="101"/>
      <c r="D3" s="142" t="s">
        <v>449</v>
      </c>
      <c r="E3" s="142"/>
    </row>
    <row r="4" s="1" customFormat="1" ht="45" customHeight="1" spans="1:6">
      <c r="A4" s="143" t="s">
        <v>36</v>
      </c>
      <c r="B4" s="143" t="s">
        <v>39</v>
      </c>
      <c r="C4" s="143" t="s">
        <v>40</v>
      </c>
      <c r="D4" s="143" t="s">
        <v>450</v>
      </c>
      <c r="E4" s="143" t="s">
        <v>6</v>
      </c>
      <c r="F4" s="22"/>
    </row>
    <row r="5" ht="61" customHeight="1" spans="1:6">
      <c r="A5" s="144" t="s">
        <v>59</v>
      </c>
      <c r="B5" s="145"/>
      <c r="C5" s="146">
        <f>SUM(C6:C13)</f>
        <v>22118</v>
      </c>
      <c r="D5" s="144">
        <v>8500000</v>
      </c>
      <c r="E5" s="144" t="s">
        <v>11</v>
      </c>
      <c r="F5" s="147"/>
    </row>
    <row r="6" s="22" customFormat="1" ht="61" customHeight="1" spans="1:5">
      <c r="A6" s="148" t="s">
        <v>98</v>
      </c>
      <c r="B6" s="149" t="s">
        <v>68</v>
      </c>
      <c r="C6" s="150">
        <v>6354</v>
      </c>
      <c r="D6" s="149"/>
      <c r="E6" s="149"/>
    </row>
    <row r="7" ht="61" customHeight="1" spans="1:5">
      <c r="A7" s="148" t="s">
        <v>106</v>
      </c>
      <c r="B7" s="149" t="s">
        <v>63</v>
      </c>
      <c r="C7" s="150">
        <v>3032</v>
      </c>
      <c r="D7" s="149"/>
      <c r="E7" s="149"/>
    </row>
    <row r="8" ht="61" customHeight="1" spans="1:5">
      <c r="A8" s="148" t="s">
        <v>143</v>
      </c>
      <c r="B8" s="149" t="s">
        <v>63</v>
      </c>
      <c r="C8" s="150">
        <v>827</v>
      </c>
      <c r="D8" s="149"/>
      <c r="E8" s="149"/>
    </row>
    <row r="9" ht="61" customHeight="1" spans="1:5">
      <c r="A9" s="148" t="s">
        <v>451</v>
      </c>
      <c r="B9" s="149" t="s">
        <v>63</v>
      </c>
      <c r="C9" s="150">
        <v>3155</v>
      </c>
      <c r="D9" s="149"/>
      <c r="E9" s="149"/>
    </row>
    <row r="10" ht="61" customHeight="1" spans="1:5">
      <c r="A10" s="148" t="s">
        <v>452</v>
      </c>
      <c r="B10" s="149" t="s">
        <v>63</v>
      </c>
      <c r="C10" s="150">
        <v>2390</v>
      </c>
      <c r="D10" s="144"/>
      <c r="E10" s="149"/>
    </row>
    <row r="11" s="22" customFormat="1" ht="61" customHeight="1" spans="1:5">
      <c r="A11" s="148" t="s">
        <v>453</v>
      </c>
      <c r="B11" s="149" t="s">
        <v>63</v>
      </c>
      <c r="C11" s="150">
        <v>3421</v>
      </c>
      <c r="D11" s="144"/>
      <c r="E11" s="149"/>
    </row>
    <row r="12" s="22" customFormat="1" ht="61" customHeight="1" spans="1:5">
      <c r="A12" s="148" t="s">
        <v>454</v>
      </c>
      <c r="B12" s="149" t="s">
        <v>68</v>
      </c>
      <c r="C12" s="150">
        <v>606</v>
      </c>
      <c r="D12" s="149"/>
      <c r="E12" s="149"/>
    </row>
    <row r="13" ht="61" customHeight="1" spans="1:5">
      <c r="A13" s="148" t="s">
        <v>455</v>
      </c>
      <c r="B13" s="144" t="s">
        <v>63</v>
      </c>
      <c r="C13" s="150">
        <v>2333</v>
      </c>
      <c r="D13" s="144"/>
      <c r="E13" s="149"/>
    </row>
  </sheetData>
  <mergeCells count="2">
    <mergeCell ref="A2:E2"/>
    <mergeCell ref="D3:E3"/>
  </mergeCells>
  <pageMargins left="0.984027777777778" right="0.708333333333333" top="0.747916666666667" bottom="0.747916666666667" header="0.314583333333333" footer="0.314583333333333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"/>
  <sheetViews>
    <sheetView zoomScale="85" zoomScaleNormal="85" workbookViewId="0">
      <selection activeCell="S8" sqref="S8"/>
    </sheetView>
  </sheetViews>
  <sheetFormatPr defaultColWidth="9" defaultRowHeight="14.25"/>
  <cols>
    <col min="1" max="1" width="6.5" style="133" customWidth="1"/>
    <col min="2" max="2" width="8" style="133" customWidth="1"/>
    <col min="3" max="3" width="6.75" style="133" customWidth="1"/>
    <col min="4" max="4" width="9.125" style="133" customWidth="1"/>
    <col min="5" max="5" width="6.375" style="133" customWidth="1"/>
    <col min="6" max="6" width="8.75" style="133" customWidth="1"/>
    <col min="7" max="7" width="5.875" style="133" customWidth="1"/>
    <col min="8" max="8" width="9" style="133" customWidth="1"/>
    <col min="9" max="9" width="6.75" style="133" customWidth="1"/>
    <col min="10" max="10" width="8.75" style="133" customWidth="1"/>
    <col min="11" max="11" width="6.5" style="133" customWidth="1"/>
    <col min="12" max="12" width="8.625" style="133" customWidth="1"/>
    <col min="13" max="13" width="6.625" style="133" customWidth="1"/>
    <col min="14" max="14" width="9.25" style="133" customWidth="1"/>
    <col min="15" max="15" width="6.125" style="133" customWidth="1"/>
    <col min="16" max="16" width="8.625" style="133" customWidth="1"/>
    <col min="17" max="17" width="6.125" style="133" customWidth="1"/>
    <col min="18" max="18" width="9" style="133" customWidth="1"/>
    <col min="19" max="19" width="6.625" style="133" customWidth="1"/>
    <col min="20" max="20" width="8.875" style="133" customWidth="1"/>
    <col min="21" max="21" width="7.125" style="133" customWidth="1"/>
    <col min="22" max="22" width="8.625" style="133" customWidth="1"/>
    <col min="23" max="23" width="6.75" style="133" customWidth="1"/>
    <col min="24" max="24" width="9.5" style="133" customWidth="1"/>
    <col min="25" max="16384" width="9" style="133"/>
  </cols>
  <sheetData>
    <row r="1" s="133" customFormat="1" ht="22" customHeight="1" spans="1:2">
      <c r="A1" s="134" t="s">
        <v>456</v>
      </c>
      <c r="B1" s="134"/>
    </row>
    <row r="2" s="133" customFormat="1" ht="33" customHeight="1" spans="1:24">
      <c r="A2" s="135" t="s">
        <v>457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</row>
    <row r="3" s="133" customFormat="1" ht="41" customHeight="1" spans="1:24">
      <c r="A3" s="136" t="s">
        <v>3</v>
      </c>
      <c r="B3" s="136"/>
      <c r="C3" s="136" t="s">
        <v>12</v>
      </c>
      <c r="D3" s="136"/>
      <c r="E3" s="136" t="s">
        <v>458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r="4" s="133" customFormat="1" ht="65" customHeight="1" spans="1:24">
      <c r="A4" s="136"/>
      <c r="B4" s="136"/>
      <c r="C4" s="136"/>
      <c r="D4" s="136"/>
      <c r="E4" s="136" t="s">
        <v>176</v>
      </c>
      <c r="F4" s="136"/>
      <c r="G4" s="136" t="s">
        <v>177</v>
      </c>
      <c r="H4" s="136"/>
      <c r="I4" s="136" t="s">
        <v>178</v>
      </c>
      <c r="J4" s="136"/>
      <c r="K4" s="136" t="s">
        <v>68</v>
      </c>
      <c r="L4" s="136"/>
      <c r="M4" s="136" t="s">
        <v>63</v>
      </c>
      <c r="N4" s="136"/>
      <c r="O4" s="136" t="s">
        <v>87</v>
      </c>
      <c r="P4" s="136"/>
      <c r="Q4" s="136" t="s">
        <v>147</v>
      </c>
      <c r="R4" s="136"/>
      <c r="S4" s="136" t="s">
        <v>151</v>
      </c>
      <c r="T4" s="136"/>
      <c r="U4" s="136" t="s">
        <v>154</v>
      </c>
      <c r="V4" s="136"/>
      <c r="W4" s="139" t="s">
        <v>105</v>
      </c>
      <c r="X4" s="140"/>
    </row>
    <row r="5" s="133" customFormat="1" ht="65" customHeight="1" spans="1:24">
      <c r="A5" s="136"/>
      <c r="B5" s="136"/>
      <c r="C5" s="136" t="s">
        <v>4</v>
      </c>
      <c r="D5" s="136" t="s">
        <v>459</v>
      </c>
      <c r="E5" s="136" t="s">
        <v>183</v>
      </c>
      <c r="F5" s="136" t="s">
        <v>459</v>
      </c>
      <c r="G5" s="136" t="s">
        <v>183</v>
      </c>
      <c r="H5" s="136" t="s">
        <v>459</v>
      </c>
      <c r="I5" s="136" t="s">
        <v>183</v>
      </c>
      <c r="J5" s="136" t="s">
        <v>459</v>
      </c>
      <c r="K5" s="136" t="s">
        <v>183</v>
      </c>
      <c r="L5" s="136" t="s">
        <v>459</v>
      </c>
      <c r="M5" s="136" t="s">
        <v>183</v>
      </c>
      <c r="N5" s="136" t="s">
        <v>459</v>
      </c>
      <c r="O5" s="136" t="s">
        <v>183</v>
      </c>
      <c r="P5" s="136" t="s">
        <v>459</v>
      </c>
      <c r="Q5" s="136" t="s">
        <v>183</v>
      </c>
      <c r="R5" s="136" t="s">
        <v>459</v>
      </c>
      <c r="S5" s="136" t="s">
        <v>183</v>
      </c>
      <c r="T5" s="136" t="s">
        <v>459</v>
      </c>
      <c r="U5" s="136" t="s">
        <v>183</v>
      </c>
      <c r="V5" s="136" t="s">
        <v>459</v>
      </c>
      <c r="W5" s="136" t="s">
        <v>183</v>
      </c>
      <c r="X5" s="136" t="s">
        <v>459</v>
      </c>
    </row>
    <row r="6" s="133" customFormat="1" ht="107" customHeight="1" spans="1:24">
      <c r="A6" s="136" t="s">
        <v>460</v>
      </c>
      <c r="B6" s="136" t="s">
        <v>15</v>
      </c>
      <c r="C6" s="136">
        <f t="shared" ref="C6:K6" si="0">C7+C8+C9</f>
        <v>81260</v>
      </c>
      <c r="D6" s="137">
        <f t="shared" si="0"/>
        <v>494.1794</v>
      </c>
      <c r="E6" s="136">
        <f t="shared" si="0"/>
        <v>1511</v>
      </c>
      <c r="F6" s="137">
        <f t="shared" si="0"/>
        <v>11.1814</v>
      </c>
      <c r="G6" s="136">
        <f t="shared" si="0"/>
        <v>11170</v>
      </c>
      <c r="H6" s="137">
        <f t="shared" si="0"/>
        <v>82.658</v>
      </c>
      <c r="I6" s="136">
        <f t="shared" si="0"/>
        <v>3306</v>
      </c>
      <c r="J6" s="137">
        <f t="shared" si="0"/>
        <v>24.4644</v>
      </c>
      <c r="K6" s="136">
        <f t="shared" si="0"/>
        <v>41145</v>
      </c>
      <c r="L6" s="137">
        <f>L7+L8</f>
        <v>156.0512</v>
      </c>
      <c r="M6" s="136">
        <f t="shared" ref="M6:X6" si="1">M7+M8+M9</f>
        <v>17339</v>
      </c>
      <c r="N6" s="137">
        <f t="shared" si="1"/>
        <v>176.3988</v>
      </c>
      <c r="O6" s="136">
        <f t="shared" si="1"/>
        <v>499</v>
      </c>
      <c r="P6" s="137">
        <f t="shared" si="1"/>
        <v>3.6926</v>
      </c>
      <c r="Q6" s="136">
        <f t="shared" si="1"/>
        <v>528</v>
      </c>
      <c r="R6" s="137">
        <f t="shared" si="1"/>
        <v>3.9072</v>
      </c>
      <c r="S6" s="136">
        <f t="shared" si="1"/>
        <v>1009</v>
      </c>
      <c r="T6" s="137">
        <f t="shared" si="1"/>
        <v>7.4666</v>
      </c>
      <c r="U6" s="136">
        <f t="shared" si="1"/>
        <v>4425</v>
      </c>
      <c r="V6" s="137">
        <f t="shared" si="1"/>
        <v>32.745</v>
      </c>
      <c r="W6" s="136">
        <f t="shared" si="1"/>
        <v>328</v>
      </c>
      <c r="X6" s="137">
        <f t="shared" si="1"/>
        <v>2.4272</v>
      </c>
    </row>
    <row r="7" s="133" customFormat="1" ht="107" customHeight="1" spans="1:24">
      <c r="A7" s="136"/>
      <c r="B7" s="136" t="s">
        <v>18</v>
      </c>
      <c r="C7" s="136">
        <f t="shared" ref="C7:C9" si="2">E7+G7+I7+K7+M7+O7+Q7+S7+U7+W7</f>
        <v>26656</v>
      </c>
      <c r="D7" s="137">
        <f>F7+H7+J7+L7+N7+P7+R7+T7+V7+X7</f>
        <v>253.783</v>
      </c>
      <c r="E7" s="136">
        <v>799</v>
      </c>
      <c r="F7" s="137">
        <v>5.9126</v>
      </c>
      <c r="G7" s="136"/>
      <c r="H7" s="137"/>
      <c r="I7" s="136"/>
      <c r="J7" s="137"/>
      <c r="K7" s="136">
        <v>3790</v>
      </c>
      <c r="L7" s="137">
        <v>28.046</v>
      </c>
      <c r="M7" s="136">
        <v>15278</v>
      </c>
      <c r="N7" s="137">
        <v>169.5858</v>
      </c>
      <c r="O7" s="136">
        <v>499</v>
      </c>
      <c r="P7" s="137">
        <v>3.6926</v>
      </c>
      <c r="Q7" s="136">
        <v>528</v>
      </c>
      <c r="R7" s="137">
        <v>3.9072</v>
      </c>
      <c r="S7" s="136">
        <v>1009</v>
      </c>
      <c r="T7" s="137">
        <v>7.4666</v>
      </c>
      <c r="U7" s="136">
        <v>4425</v>
      </c>
      <c r="V7" s="137">
        <v>32.745</v>
      </c>
      <c r="W7" s="136">
        <v>328</v>
      </c>
      <c r="X7" s="137">
        <v>2.4272</v>
      </c>
    </row>
    <row r="8" s="133" customFormat="1" ht="107" customHeight="1" spans="1:24">
      <c r="A8" s="136"/>
      <c r="B8" s="136" t="s">
        <v>19</v>
      </c>
      <c r="C8" s="136">
        <f t="shared" si="2"/>
        <v>32486</v>
      </c>
      <c r="D8" s="137">
        <f>F8+H8+J8+L8+N8+P8+R8+T8+V8+X8</f>
        <v>240.3964</v>
      </c>
      <c r="E8" s="138">
        <v>712</v>
      </c>
      <c r="F8" s="137">
        <v>5.2688</v>
      </c>
      <c r="G8" s="138">
        <v>11170</v>
      </c>
      <c r="H8" s="137">
        <v>82.658</v>
      </c>
      <c r="I8" s="138">
        <v>3306</v>
      </c>
      <c r="J8" s="137">
        <v>24.4644</v>
      </c>
      <c r="K8" s="138">
        <v>17298</v>
      </c>
      <c r="L8" s="137">
        <v>128.0052</v>
      </c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</row>
    <row r="9" s="133" customFormat="1" ht="107" customHeight="1" spans="1:24">
      <c r="A9" s="136"/>
      <c r="B9" s="136" t="s">
        <v>20</v>
      </c>
      <c r="C9" s="136">
        <f t="shared" si="2"/>
        <v>22118</v>
      </c>
      <c r="D9" s="136"/>
      <c r="E9" s="136"/>
      <c r="F9" s="136"/>
      <c r="G9" s="136"/>
      <c r="H9" s="136"/>
      <c r="I9" s="136"/>
      <c r="J9" s="136"/>
      <c r="K9" s="136">
        <v>20057</v>
      </c>
      <c r="L9" s="136" t="s">
        <v>461</v>
      </c>
      <c r="M9" s="136">
        <v>2061</v>
      </c>
      <c r="N9" s="136">
        <v>6.813</v>
      </c>
      <c r="O9" s="136"/>
      <c r="P9" s="136"/>
      <c r="Q9" s="136"/>
      <c r="R9" s="136"/>
      <c r="S9" s="136"/>
      <c r="T9" s="136"/>
      <c r="U9" s="136"/>
      <c r="V9" s="136"/>
      <c r="W9" s="136"/>
      <c r="X9" s="136"/>
    </row>
  </sheetData>
  <mergeCells count="16">
    <mergeCell ref="A1:B1"/>
    <mergeCell ref="A2:X2"/>
    <mergeCell ref="E3:X3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6:A9"/>
    <mergeCell ref="A3:B5"/>
    <mergeCell ref="C3:D4"/>
  </mergeCells>
  <pageMargins left="1.02361111111111" right="0.75" top="1" bottom="1" header="0.5" footer="0.5"/>
  <pageSetup paperSize="8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topLeftCell="A10" workbookViewId="0">
      <selection activeCell="E5" sqref="E5"/>
    </sheetView>
  </sheetViews>
  <sheetFormatPr defaultColWidth="11.6666666666667" defaultRowHeight="14.25"/>
  <cols>
    <col min="1" max="1" width="10" style="1" customWidth="1"/>
    <col min="2" max="2" width="8.875" style="1" customWidth="1"/>
    <col min="3" max="3" width="8.5" style="1" customWidth="1"/>
    <col min="4" max="4" width="16.375" style="1" customWidth="1"/>
    <col min="5" max="5" width="7.375" style="1" customWidth="1"/>
    <col min="6" max="6" width="10.25" style="1" customWidth="1"/>
    <col min="7" max="7" width="10.4416666666667" style="1" customWidth="1"/>
    <col min="8" max="8" width="5.5" style="1" customWidth="1"/>
    <col min="9" max="9" width="8.625" style="1" customWidth="1"/>
    <col min="10" max="10" width="9.75" style="1" customWidth="1"/>
    <col min="11" max="11" width="9.875" style="1" customWidth="1"/>
    <col min="12" max="12" width="8" style="1" customWidth="1"/>
    <col min="13" max="13" width="9.75" style="1" customWidth="1"/>
    <col min="14" max="14" width="6.625" style="1" customWidth="1"/>
    <col min="15" max="15" width="5.5" style="1" customWidth="1"/>
    <col min="16" max="16" width="5.625" style="1" customWidth="1"/>
    <col min="17" max="17" width="5.5" style="1" customWidth="1"/>
    <col min="18" max="18" width="6.75" style="1" customWidth="1"/>
    <col min="19" max="19" width="5.375" style="1" customWidth="1"/>
    <col min="20" max="20" width="5.75" style="1" customWidth="1"/>
    <col min="21" max="21" width="7.75" style="1" customWidth="1"/>
    <col min="22" max="22" width="5.75" style="1" customWidth="1"/>
    <col min="23" max="23" width="7.875" style="1" customWidth="1"/>
    <col min="24" max="16384" width="11.6666666666667" style="1"/>
  </cols>
  <sheetData>
    <row r="1" s="1" customFormat="1" ht="21" customHeight="1" spans="1:23">
      <c r="A1" s="4" t="s">
        <v>462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="1" customFormat="1" ht="38" customHeight="1" spans="1:23">
      <c r="A2" s="81" t="s">
        <v>463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="1" customFormat="1" ht="27" customHeight="1" spans="1:23">
      <c r="A3" s="111" t="s">
        <v>36</v>
      </c>
      <c r="B3" s="111" t="s">
        <v>38</v>
      </c>
      <c r="C3" s="111" t="s">
        <v>37</v>
      </c>
      <c r="D3" s="111" t="s">
        <v>39</v>
      </c>
      <c r="E3" s="112" t="s">
        <v>179</v>
      </c>
      <c r="F3" s="111" t="s">
        <v>6</v>
      </c>
      <c r="G3" s="111" t="s">
        <v>464</v>
      </c>
      <c r="H3" s="112" t="s">
        <v>465</v>
      </c>
      <c r="I3" s="112" t="s">
        <v>43</v>
      </c>
      <c r="J3" s="126" t="s">
        <v>7</v>
      </c>
      <c r="K3" s="126" t="s">
        <v>8</v>
      </c>
      <c r="L3" s="127" t="s">
        <v>9</v>
      </c>
      <c r="M3" s="126" t="s">
        <v>47</v>
      </c>
      <c r="N3" s="128" t="s">
        <v>48</v>
      </c>
      <c r="O3" s="129"/>
      <c r="P3" s="129"/>
      <c r="Q3" s="129"/>
      <c r="R3" s="129"/>
      <c r="S3" s="129"/>
      <c r="T3" s="131"/>
      <c r="U3" s="126" t="s">
        <v>466</v>
      </c>
      <c r="V3" s="126" t="s">
        <v>50</v>
      </c>
      <c r="W3" s="126" t="s">
        <v>6</v>
      </c>
    </row>
    <row r="4" s="1" customFormat="1" ht="46" customHeight="1" spans="1:23">
      <c r="A4" s="113"/>
      <c r="B4" s="113"/>
      <c r="C4" s="113"/>
      <c r="D4" s="113"/>
      <c r="E4" s="113"/>
      <c r="F4" s="113"/>
      <c r="G4" s="113"/>
      <c r="H4" s="114"/>
      <c r="I4" s="114"/>
      <c r="J4" s="126"/>
      <c r="K4" s="126"/>
      <c r="L4" s="130"/>
      <c r="M4" s="126"/>
      <c r="N4" s="126" t="s">
        <v>15</v>
      </c>
      <c r="O4" s="109" t="s">
        <v>467</v>
      </c>
      <c r="P4" s="109" t="s">
        <v>468</v>
      </c>
      <c r="Q4" s="109" t="s">
        <v>469</v>
      </c>
      <c r="R4" s="109" t="s">
        <v>470</v>
      </c>
      <c r="S4" s="109" t="s">
        <v>471</v>
      </c>
      <c r="T4" s="109" t="s">
        <v>472</v>
      </c>
      <c r="U4" s="126"/>
      <c r="V4" s="126"/>
      <c r="W4" s="126"/>
    </row>
    <row r="5" s="1" customFormat="1" ht="21" customHeight="1" spans="1:23">
      <c r="A5" s="115" t="s">
        <v>59</v>
      </c>
      <c r="B5" s="116"/>
      <c r="C5" s="116"/>
      <c r="D5" s="116"/>
      <c r="E5" s="116">
        <f>E6+E10+E12+E14+E16+E18+E20+E22</f>
        <v>3267</v>
      </c>
      <c r="F5" s="116"/>
      <c r="G5" s="116"/>
      <c r="H5" s="116"/>
      <c r="I5" s="116"/>
      <c r="J5" s="116">
        <f t="shared" ref="J5:M5" si="0">J6+J10+J12+J14+J16+J18+J20+J22</f>
        <v>23629650</v>
      </c>
      <c r="K5" s="116">
        <f t="shared" si="0"/>
        <v>4736000</v>
      </c>
      <c r="L5" s="116">
        <f t="shared" si="0"/>
        <v>800000</v>
      </c>
      <c r="M5" s="116">
        <f t="shared" si="0"/>
        <v>18093650</v>
      </c>
      <c r="N5" s="126"/>
      <c r="O5" s="126"/>
      <c r="P5" s="126"/>
      <c r="Q5" s="126"/>
      <c r="R5" s="126"/>
      <c r="S5" s="126"/>
      <c r="T5" s="126"/>
      <c r="U5" s="126"/>
      <c r="V5" s="126"/>
      <c r="W5" s="115"/>
    </row>
    <row r="6" s="1" customFormat="1" ht="21" customHeight="1" spans="1:23">
      <c r="A6" s="117" t="s">
        <v>161</v>
      </c>
      <c r="B6" s="118" t="s">
        <v>15</v>
      </c>
      <c r="C6" s="118"/>
      <c r="D6" s="118"/>
      <c r="E6" s="118">
        <f>SUM(E7:E9)</f>
        <v>759</v>
      </c>
      <c r="F6" s="118"/>
      <c r="G6" s="118"/>
      <c r="H6" s="118"/>
      <c r="I6" s="118"/>
      <c r="J6" s="118">
        <f t="shared" ref="J6:M6" si="1">SUM(J7:J9)</f>
        <v>7734600</v>
      </c>
      <c r="K6" s="118">
        <f t="shared" si="1"/>
        <v>1618000</v>
      </c>
      <c r="L6" s="118"/>
      <c r="M6" s="118">
        <f t="shared" si="1"/>
        <v>6116600</v>
      </c>
      <c r="N6" s="115"/>
      <c r="O6" s="115"/>
      <c r="P6" s="115"/>
      <c r="Q6" s="115"/>
      <c r="R6" s="115"/>
      <c r="S6" s="115"/>
      <c r="T6" s="115"/>
      <c r="U6" s="115"/>
      <c r="V6" s="115"/>
      <c r="W6" s="115"/>
    </row>
    <row r="7" s="1" customFormat="1" ht="21" customHeight="1" spans="1:23">
      <c r="A7" s="119"/>
      <c r="B7" s="118" t="s">
        <v>473</v>
      </c>
      <c r="C7" s="118" t="s">
        <v>254</v>
      </c>
      <c r="D7" s="118" t="s">
        <v>474</v>
      </c>
      <c r="E7" s="118">
        <v>458</v>
      </c>
      <c r="F7" s="118" t="s">
        <v>64</v>
      </c>
      <c r="G7" s="115">
        <v>1900</v>
      </c>
      <c r="H7" s="115" t="s">
        <v>475</v>
      </c>
      <c r="I7" s="115" t="s">
        <v>69</v>
      </c>
      <c r="J7" s="115">
        <f t="shared" ref="J7:J9" si="2">E7*N7</f>
        <v>4305200</v>
      </c>
      <c r="K7" s="115">
        <f t="shared" ref="K7:K9" si="3">U7*E7</f>
        <v>916000</v>
      </c>
      <c r="L7" s="115"/>
      <c r="M7" s="115">
        <f t="shared" ref="M7:M9" si="4">J7-K7</f>
        <v>3389200</v>
      </c>
      <c r="N7" s="115">
        <v>9400</v>
      </c>
      <c r="O7" s="115">
        <v>6000</v>
      </c>
      <c r="P7" s="115">
        <v>200</v>
      </c>
      <c r="Q7" s="115">
        <v>200</v>
      </c>
      <c r="R7" s="115">
        <v>500</v>
      </c>
      <c r="S7" s="115">
        <v>500</v>
      </c>
      <c r="T7" s="115">
        <v>2000</v>
      </c>
      <c r="U7" s="115">
        <v>2000</v>
      </c>
      <c r="V7" s="115">
        <v>20</v>
      </c>
      <c r="W7" s="115"/>
    </row>
    <row r="8" s="1" customFormat="1" ht="21" customHeight="1" spans="1:23">
      <c r="A8" s="119"/>
      <c r="B8" s="118" t="s">
        <v>473</v>
      </c>
      <c r="C8" s="118" t="s">
        <v>254</v>
      </c>
      <c r="D8" s="118" t="s">
        <v>474</v>
      </c>
      <c r="E8" s="118">
        <v>101</v>
      </c>
      <c r="F8" s="118" t="s">
        <v>64</v>
      </c>
      <c r="G8" s="115">
        <v>1900</v>
      </c>
      <c r="H8" s="115" t="s">
        <v>475</v>
      </c>
      <c r="I8" s="115" t="s">
        <v>69</v>
      </c>
      <c r="J8" s="115">
        <f t="shared" si="2"/>
        <v>949400</v>
      </c>
      <c r="K8" s="115">
        <f t="shared" si="3"/>
        <v>202000</v>
      </c>
      <c r="L8" s="115"/>
      <c r="M8" s="115">
        <f t="shared" si="4"/>
        <v>747400</v>
      </c>
      <c r="N8" s="115">
        <v>9400</v>
      </c>
      <c r="O8" s="115">
        <v>6000</v>
      </c>
      <c r="P8" s="115">
        <v>200</v>
      </c>
      <c r="Q8" s="115">
        <v>200</v>
      </c>
      <c r="R8" s="115">
        <v>500</v>
      </c>
      <c r="S8" s="115">
        <v>500</v>
      </c>
      <c r="T8" s="115">
        <v>2000</v>
      </c>
      <c r="U8" s="115">
        <v>2000</v>
      </c>
      <c r="V8" s="115">
        <v>20</v>
      </c>
      <c r="W8" s="115"/>
    </row>
    <row r="9" s="1" customFormat="1" ht="21" customHeight="1" spans="1:23">
      <c r="A9" s="119"/>
      <c r="B9" s="118"/>
      <c r="C9" s="118" t="s">
        <v>401</v>
      </c>
      <c r="D9" s="118" t="s">
        <v>476</v>
      </c>
      <c r="E9" s="118">
        <v>200</v>
      </c>
      <c r="F9" s="118" t="s">
        <v>64</v>
      </c>
      <c r="G9" s="115">
        <v>1900</v>
      </c>
      <c r="H9" s="115"/>
      <c r="I9" s="115" t="s">
        <v>93</v>
      </c>
      <c r="J9" s="115">
        <f t="shared" si="2"/>
        <v>2480000</v>
      </c>
      <c r="K9" s="115">
        <f t="shared" si="3"/>
        <v>500000</v>
      </c>
      <c r="L9" s="115"/>
      <c r="M9" s="115">
        <f t="shared" si="4"/>
        <v>1980000</v>
      </c>
      <c r="N9" s="115">
        <v>12400</v>
      </c>
      <c r="O9" s="115">
        <v>9000</v>
      </c>
      <c r="P9" s="115">
        <v>200</v>
      </c>
      <c r="Q9" s="115">
        <v>200</v>
      </c>
      <c r="R9" s="115">
        <v>500</v>
      </c>
      <c r="S9" s="115">
        <v>500</v>
      </c>
      <c r="T9" s="115">
        <v>2000</v>
      </c>
      <c r="U9" s="115">
        <v>2500</v>
      </c>
      <c r="V9" s="115">
        <v>20</v>
      </c>
      <c r="W9" s="115"/>
    </row>
    <row r="10" s="1" customFormat="1" ht="21" customHeight="1" spans="1:23">
      <c r="A10" s="117" t="s">
        <v>148</v>
      </c>
      <c r="B10" s="118" t="s">
        <v>15</v>
      </c>
      <c r="C10" s="118"/>
      <c r="D10" s="118"/>
      <c r="E10" s="118">
        <f t="shared" ref="E10:E14" si="5">E11</f>
        <v>300</v>
      </c>
      <c r="F10" s="118"/>
      <c r="G10" s="118"/>
      <c r="H10" s="118"/>
      <c r="I10" s="118"/>
      <c r="J10" s="118">
        <f>J11</f>
        <v>3720000</v>
      </c>
      <c r="K10" s="118">
        <f t="shared" ref="J10:M10" si="6">K11</f>
        <v>750000</v>
      </c>
      <c r="L10" s="118"/>
      <c r="M10" s="118">
        <f t="shared" si="6"/>
        <v>2970000</v>
      </c>
      <c r="N10" s="115"/>
      <c r="O10" s="115"/>
      <c r="P10" s="115"/>
      <c r="Q10" s="115"/>
      <c r="R10" s="115"/>
      <c r="S10" s="115"/>
      <c r="T10" s="115"/>
      <c r="U10" s="115"/>
      <c r="V10" s="115"/>
      <c r="W10" s="115"/>
    </row>
    <row r="11" s="110" customFormat="1" ht="21" customHeight="1" spans="1:23">
      <c r="A11" s="120"/>
      <c r="B11" s="118" t="s">
        <v>152</v>
      </c>
      <c r="C11" s="118"/>
      <c r="D11" s="118" t="s">
        <v>177</v>
      </c>
      <c r="E11" s="118">
        <v>300</v>
      </c>
      <c r="F11" s="118" t="s">
        <v>64</v>
      </c>
      <c r="G11" s="115" t="s">
        <v>477</v>
      </c>
      <c r="H11" s="115" t="s">
        <v>478</v>
      </c>
      <c r="I11" s="115" t="s">
        <v>69</v>
      </c>
      <c r="J11" s="115">
        <f>E11*N11</f>
        <v>3720000</v>
      </c>
      <c r="K11" s="115">
        <f>U11*E11</f>
        <v>750000</v>
      </c>
      <c r="L11" s="115"/>
      <c r="M11" s="115">
        <f>J11-K11</f>
        <v>2970000</v>
      </c>
      <c r="N11" s="115">
        <v>12400</v>
      </c>
      <c r="O11" s="115">
        <v>9000</v>
      </c>
      <c r="P11" s="115">
        <v>200</v>
      </c>
      <c r="Q11" s="115">
        <v>200</v>
      </c>
      <c r="R11" s="115">
        <v>500</v>
      </c>
      <c r="S11" s="115">
        <v>500</v>
      </c>
      <c r="T11" s="115">
        <v>2000</v>
      </c>
      <c r="U11" s="115">
        <v>2500</v>
      </c>
      <c r="V11" s="115">
        <v>20</v>
      </c>
      <c r="W11" s="132"/>
    </row>
    <row r="12" s="1" customFormat="1" ht="21" customHeight="1" spans="1:23">
      <c r="A12" s="117" t="s">
        <v>60</v>
      </c>
      <c r="B12" s="118" t="s">
        <v>15</v>
      </c>
      <c r="C12" s="118"/>
      <c r="D12" s="118"/>
      <c r="E12" s="118">
        <f t="shared" si="5"/>
        <v>1019</v>
      </c>
      <c r="F12" s="118"/>
      <c r="G12" s="118"/>
      <c r="H12" s="118"/>
      <c r="I12" s="118"/>
      <c r="J12" s="118">
        <f t="shared" ref="J12:M12" si="7">J13</f>
        <v>3821250</v>
      </c>
      <c r="K12" s="118">
        <f t="shared" si="7"/>
        <v>1528500</v>
      </c>
      <c r="L12" s="118"/>
      <c r="M12" s="118">
        <f t="shared" si="7"/>
        <v>2292750</v>
      </c>
      <c r="N12" s="115"/>
      <c r="O12" s="115"/>
      <c r="P12" s="115"/>
      <c r="Q12" s="115"/>
      <c r="R12" s="115"/>
      <c r="S12" s="115"/>
      <c r="T12" s="115"/>
      <c r="U12" s="115"/>
      <c r="V12" s="115"/>
      <c r="W12" s="115"/>
    </row>
    <row r="13" s="1" customFormat="1" ht="21" customHeight="1" spans="1:23">
      <c r="A13" s="120"/>
      <c r="B13" s="118" t="s">
        <v>62</v>
      </c>
      <c r="C13" s="118" t="s">
        <v>282</v>
      </c>
      <c r="D13" s="118" t="s">
        <v>479</v>
      </c>
      <c r="E13" s="118">
        <v>1019</v>
      </c>
      <c r="F13" s="118" t="s">
        <v>64</v>
      </c>
      <c r="G13" s="115">
        <v>1900</v>
      </c>
      <c r="H13" s="115" t="s">
        <v>478</v>
      </c>
      <c r="I13" s="115" t="s">
        <v>69</v>
      </c>
      <c r="J13" s="115">
        <f>N13*E13</f>
        <v>3821250</v>
      </c>
      <c r="K13" s="115">
        <f>U13*E13</f>
        <v>1528500</v>
      </c>
      <c r="L13" s="115"/>
      <c r="M13" s="115">
        <f>J13-K13</f>
        <v>2292750</v>
      </c>
      <c r="N13" s="115">
        <v>3750</v>
      </c>
      <c r="O13" s="115">
        <v>1200</v>
      </c>
      <c r="P13" s="115">
        <v>350</v>
      </c>
      <c r="Q13" s="115">
        <v>200</v>
      </c>
      <c r="R13" s="115">
        <v>500</v>
      </c>
      <c r="S13" s="115">
        <v>500</v>
      </c>
      <c r="T13" s="115">
        <v>1000</v>
      </c>
      <c r="U13" s="115">
        <v>1500</v>
      </c>
      <c r="V13" s="115">
        <v>40</v>
      </c>
      <c r="W13" s="115" t="s">
        <v>480</v>
      </c>
    </row>
    <row r="14" s="1" customFormat="1" ht="21" customHeight="1" spans="1:23">
      <c r="A14" s="117" t="s">
        <v>159</v>
      </c>
      <c r="B14" s="118" t="s">
        <v>15</v>
      </c>
      <c r="C14" s="118"/>
      <c r="D14" s="118"/>
      <c r="E14" s="118">
        <f t="shared" si="5"/>
        <v>158</v>
      </c>
      <c r="F14" s="118"/>
      <c r="G14" s="118"/>
      <c r="H14" s="118"/>
      <c r="I14" s="118"/>
      <c r="J14" s="118">
        <f t="shared" ref="J14:M14" si="8">J15</f>
        <v>2433200</v>
      </c>
      <c r="K14" s="118">
        <f t="shared" si="8"/>
        <v>474000</v>
      </c>
      <c r="L14" s="118"/>
      <c r="M14" s="118">
        <f t="shared" si="8"/>
        <v>1959200</v>
      </c>
      <c r="N14" s="115"/>
      <c r="O14" s="115"/>
      <c r="P14" s="115"/>
      <c r="Q14" s="115"/>
      <c r="R14" s="115"/>
      <c r="S14" s="115"/>
      <c r="T14" s="115"/>
      <c r="U14" s="115"/>
      <c r="V14" s="115"/>
      <c r="W14" s="115"/>
    </row>
    <row r="15" s="1" customFormat="1" ht="21" customHeight="1" spans="1:23">
      <c r="A15" s="120"/>
      <c r="B15" s="118" t="s">
        <v>481</v>
      </c>
      <c r="C15" s="118" t="s">
        <v>482</v>
      </c>
      <c r="D15" s="118" t="s">
        <v>483</v>
      </c>
      <c r="E15" s="118">
        <v>158</v>
      </c>
      <c r="F15" s="121" t="s">
        <v>71</v>
      </c>
      <c r="G15" s="115" t="s">
        <v>484</v>
      </c>
      <c r="H15" s="115" t="s">
        <v>485</v>
      </c>
      <c r="I15" s="115" t="s">
        <v>69</v>
      </c>
      <c r="J15" s="115">
        <f>E15*N15</f>
        <v>2433200</v>
      </c>
      <c r="K15" s="115">
        <f>U15*E15</f>
        <v>474000</v>
      </c>
      <c r="L15" s="115"/>
      <c r="M15" s="115">
        <f>J15-K15</f>
        <v>1959200</v>
      </c>
      <c r="N15" s="115">
        <v>15400</v>
      </c>
      <c r="O15" s="115">
        <v>12000</v>
      </c>
      <c r="P15" s="115">
        <v>200</v>
      </c>
      <c r="Q15" s="115">
        <v>200</v>
      </c>
      <c r="R15" s="115">
        <v>500</v>
      </c>
      <c r="S15" s="115">
        <v>500</v>
      </c>
      <c r="T15" s="115">
        <v>2000</v>
      </c>
      <c r="U15" s="115">
        <v>3000</v>
      </c>
      <c r="V15" s="115">
        <v>20</v>
      </c>
      <c r="W15" s="115"/>
    </row>
    <row r="16" s="1" customFormat="1" ht="21" customHeight="1" spans="1:23">
      <c r="A16" s="117" t="s">
        <v>138</v>
      </c>
      <c r="B16" s="118" t="s">
        <v>15</v>
      </c>
      <c r="C16" s="118"/>
      <c r="D16" s="118"/>
      <c r="E16" s="118">
        <f>SUM(E17:E17)</f>
        <v>201</v>
      </c>
      <c r="F16" s="118"/>
      <c r="G16" s="118"/>
      <c r="H16" s="118"/>
      <c r="I16" s="118"/>
      <c r="J16" s="118">
        <f t="shared" ref="J16:M16" si="9">SUM(J17:J17)</f>
        <v>522600</v>
      </c>
      <c r="K16" s="118">
        <f t="shared" si="9"/>
        <v>100500</v>
      </c>
      <c r="L16" s="118"/>
      <c r="M16" s="118">
        <f t="shared" si="9"/>
        <v>422100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</row>
    <row r="17" s="1" customFormat="1" ht="21" customHeight="1" spans="1:23">
      <c r="A17" s="119"/>
      <c r="B17" s="118" t="s">
        <v>486</v>
      </c>
      <c r="C17" s="118" t="s">
        <v>297</v>
      </c>
      <c r="D17" s="118" t="s">
        <v>479</v>
      </c>
      <c r="E17" s="118">
        <v>201</v>
      </c>
      <c r="F17" s="118" t="s">
        <v>64</v>
      </c>
      <c r="G17" s="115" t="s">
        <v>487</v>
      </c>
      <c r="H17" s="115" t="s">
        <v>478</v>
      </c>
      <c r="I17" s="115" t="s">
        <v>69</v>
      </c>
      <c r="J17" s="115">
        <f>N17*E17</f>
        <v>522600</v>
      </c>
      <c r="K17" s="115">
        <f>U17*E17</f>
        <v>100500</v>
      </c>
      <c r="L17" s="115"/>
      <c r="M17" s="115">
        <f>J17-K17</f>
        <v>422100</v>
      </c>
      <c r="N17" s="115">
        <v>2600</v>
      </c>
      <c r="O17" s="115">
        <v>600</v>
      </c>
      <c r="P17" s="115">
        <v>200</v>
      </c>
      <c r="Q17" s="115">
        <v>200</v>
      </c>
      <c r="R17" s="115">
        <v>500</v>
      </c>
      <c r="S17" s="115">
        <v>500</v>
      </c>
      <c r="T17" s="115">
        <v>600</v>
      </c>
      <c r="U17" s="115">
        <v>500</v>
      </c>
      <c r="V17" s="115">
        <v>20</v>
      </c>
      <c r="W17" s="115"/>
    </row>
    <row r="18" s="1" customFormat="1" ht="21" customHeight="1" spans="1:23">
      <c r="A18" s="117" t="s">
        <v>88</v>
      </c>
      <c r="B18" s="118" t="s">
        <v>15</v>
      </c>
      <c r="C18" s="118"/>
      <c r="D18" s="118"/>
      <c r="E18" s="118">
        <f>E19</f>
        <v>230</v>
      </c>
      <c r="F18" s="118"/>
      <c r="G18" s="118"/>
      <c r="H18" s="118"/>
      <c r="I18" s="118"/>
      <c r="J18" s="118">
        <f t="shared" ref="J18:M18" si="10">J19</f>
        <v>598000</v>
      </c>
      <c r="K18" s="118">
        <f t="shared" si="10"/>
        <v>115000</v>
      </c>
      <c r="L18" s="118"/>
      <c r="M18" s="118">
        <f t="shared" si="10"/>
        <v>483000</v>
      </c>
      <c r="N18" s="115"/>
      <c r="O18" s="115"/>
      <c r="P18" s="115"/>
      <c r="Q18" s="115"/>
      <c r="R18" s="115"/>
      <c r="S18" s="115"/>
      <c r="T18" s="115"/>
      <c r="U18" s="115"/>
      <c r="V18" s="115"/>
      <c r="W18" s="115"/>
    </row>
    <row r="19" s="1" customFormat="1" ht="21" customHeight="1" spans="1:23">
      <c r="A19" s="120"/>
      <c r="B19" s="118"/>
      <c r="C19" s="118" t="s">
        <v>426</v>
      </c>
      <c r="D19" s="118" t="s">
        <v>479</v>
      </c>
      <c r="E19" s="118">
        <v>230</v>
      </c>
      <c r="F19" s="118" t="s">
        <v>64</v>
      </c>
      <c r="G19" s="115"/>
      <c r="H19" s="115" t="s">
        <v>475</v>
      </c>
      <c r="I19" s="115" t="s">
        <v>93</v>
      </c>
      <c r="J19" s="115">
        <f>N19*E19</f>
        <v>598000</v>
      </c>
      <c r="K19" s="115">
        <f>U19*E19</f>
        <v>115000</v>
      </c>
      <c r="L19" s="115"/>
      <c r="M19" s="115">
        <f>J19-K19</f>
        <v>483000</v>
      </c>
      <c r="N19" s="115">
        <v>2600</v>
      </c>
      <c r="O19" s="115">
        <v>600</v>
      </c>
      <c r="P19" s="115">
        <v>200</v>
      </c>
      <c r="Q19" s="115">
        <v>200</v>
      </c>
      <c r="R19" s="115">
        <v>500</v>
      </c>
      <c r="S19" s="115">
        <v>500</v>
      </c>
      <c r="T19" s="115">
        <v>600</v>
      </c>
      <c r="U19" s="115">
        <v>500</v>
      </c>
      <c r="V19" s="115">
        <v>20</v>
      </c>
      <c r="W19" s="115"/>
    </row>
    <row r="20" s="1" customFormat="1" ht="21" customHeight="1" spans="1:23">
      <c r="A20" s="117" t="s">
        <v>125</v>
      </c>
      <c r="B20" s="118" t="s">
        <v>15</v>
      </c>
      <c r="C20" s="118"/>
      <c r="D20" s="118"/>
      <c r="E20" s="118">
        <f>E21</f>
        <v>300</v>
      </c>
      <c r="F20" s="118"/>
      <c r="G20" s="118"/>
      <c r="H20" s="118"/>
      <c r="I20" s="118"/>
      <c r="J20" s="118">
        <f t="shared" ref="J20:M20" si="11">J21</f>
        <v>780000</v>
      </c>
      <c r="K20" s="118">
        <f t="shared" si="11"/>
        <v>150000</v>
      </c>
      <c r="L20" s="118"/>
      <c r="M20" s="118">
        <f t="shared" si="11"/>
        <v>630000</v>
      </c>
      <c r="N20" s="115"/>
      <c r="O20" s="115"/>
      <c r="P20" s="115"/>
      <c r="Q20" s="115"/>
      <c r="R20" s="115"/>
      <c r="S20" s="115"/>
      <c r="T20" s="115"/>
      <c r="U20" s="115"/>
      <c r="V20" s="115"/>
      <c r="W20" s="115"/>
    </row>
    <row r="21" s="1" customFormat="1" ht="21" customHeight="1" spans="1:23">
      <c r="A21" s="120"/>
      <c r="B21" s="118" t="s">
        <v>488</v>
      </c>
      <c r="C21" s="118" t="s">
        <v>341</v>
      </c>
      <c r="D21" s="118" t="s">
        <v>479</v>
      </c>
      <c r="E21" s="118">
        <v>300</v>
      </c>
      <c r="F21" s="118" t="s">
        <v>64</v>
      </c>
      <c r="G21" s="115" t="s">
        <v>489</v>
      </c>
      <c r="H21" s="115" t="s">
        <v>490</v>
      </c>
      <c r="I21" s="115" t="s">
        <v>93</v>
      </c>
      <c r="J21" s="115">
        <f>N21*E21</f>
        <v>780000</v>
      </c>
      <c r="K21" s="115">
        <f>U21*E21</f>
        <v>150000</v>
      </c>
      <c r="L21" s="115"/>
      <c r="M21" s="115">
        <f>J21-K21</f>
        <v>630000</v>
      </c>
      <c r="N21" s="115">
        <v>2600</v>
      </c>
      <c r="O21" s="115">
        <v>600</v>
      </c>
      <c r="P21" s="115">
        <v>200</v>
      </c>
      <c r="Q21" s="115">
        <v>200</v>
      </c>
      <c r="R21" s="115">
        <v>500</v>
      </c>
      <c r="S21" s="115">
        <v>500</v>
      </c>
      <c r="T21" s="115">
        <v>600</v>
      </c>
      <c r="U21" s="115">
        <v>500</v>
      </c>
      <c r="V21" s="115">
        <v>20</v>
      </c>
      <c r="W21" s="115"/>
    </row>
    <row r="22" s="1" customFormat="1" ht="21" customHeight="1" spans="1:23">
      <c r="A22" s="122" t="s">
        <v>491</v>
      </c>
      <c r="B22" s="118" t="s">
        <v>15</v>
      </c>
      <c r="C22" s="118"/>
      <c r="D22" s="118"/>
      <c r="E22" s="115">
        <f>SUM(E23:E24)</f>
        <v>300</v>
      </c>
      <c r="F22" s="115"/>
      <c r="G22" s="115"/>
      <c r="H22" s="115"/>
      <c r="I22" s="115"/>
      <c r="J22" s="115">
        <f t="shared" ref="J22:M22" si="12">SUM(J23:J24)</f>
        <v>4020000</v>
      </c>
      <c r="K22" s="115"/>
      <c r="L22" s="115">
        <f t="shared" si="12"/>
        <v>800000</v>
      </c>
      <c r="M22" s="115">
        <f t="shared" si="12"/>
        <v>3220000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</row>
    <row r="23" s="1" customFormat="1" ht="21" customHeight="1" spans="1:23">
      <c r="A23" s="123"/>
      <c r="B23" s="117" t="s">
        <v>492</v>
      </c>
      <c r="C23" s="117"/>
      <c r="D23" s="118" t="s">
        <v>483</v>
      </c>
      <c r="E23" s="115">
        <v>100</v>
      </c>
      <c r="F23" s="118" t="s">
        <v>64</v>
      </c>
      <c r="G23" s="115" t="s">
        <v>493</v>
      </c>
      <c r="H23" s="115" t="s">
        <v>494</v>
      </c>
      <c r="I23" s="115"/>
      <c r="J23" s="115">
        <f>E23*N23</f>
        <v>1540000</v>
      </c>
      <c r="K23" s="115"/>
      <c r="L23" s="115">
        <f>U23*E23</f>
        <v>300000</v>
      </c>
      <c r="M23" s="115">
        <f>J23-L23</f>
        <v>1240000</v>
      </c>
      <c r="N23" s="115">
        <v>15400</v>
      </c>
      <c r="O23" s="115">
        <v>12000</v>
      </c>
      <c r="P23" s="115">
        <v>200</v>
      </c>
      <c r="Q23" s="115">
        <v>200</v>
      </c>
      <c r="R23" s="115">
        <v>500</v>
      </c>
      <c r="S23" s="115">
        <v>500</v>
      </c>
      <c r="T23" s="115">
        <v>2000</v>
      </c>
      <c r="U23" s="115">
        <v>3000</v>
      </c>
      <c r="V23" s="115">
        <v>20</v>
      </c>
      <c r="W23" s="115"/>
    </row>
    <row r="24" s="1" customFormat="1" ht="22" customHeight="1" spans="1:23">
      <c r="A24" s="124"/>
      <c r="B24" s="120"/>
      <c r="C24" s="120"/>
      <c r="D24" s="118" t="s">
        <v>495</v>
      </c>
      <c r="E24" s="115">
        <v>200</v>
      </c>
      <c r="F24" s="118" t="s">
        <v>64</v>
      </c>
      <c r="G24" s="115" t="s">
        <v>493</v>
      </c>
      <c r="H24" s="115" t="s">
        <v>494</v>
      </c>
      <c r="I24" s="115"/>
      <c r="J24" s="115">
        <f>E24*N24</f>
        <v>2480000</v>
      </c>
      <c r="K24" s="115"/>
      <c r="L24" s="115">
        <f>U24*E24</f>
        <v>500000</v>
      </c>
      <c r="M24" s="115">
        <f>J24-L24</f>
        <v>1980000</v>
      </c>
      <c r="N24" s="115">
        <v>12400</v>
      </c>
      <c r="O24" s="115">
        <v>9000</v>
      </c>
      <c r="P24" s="115">
        <v>200</v>
      </c>
      <c r="Q24" s="115">
        <v>200</v>
      </c>
      <c r="R24" s="115">
        <v>500</v>
      </c>
      <c r="S24" s="115">
        <v>500</v>
      </c>
      <c r="T24" s="115">
        <v>2000</v>
      </c>
      <c r="U24" s="115">
        <v>2500</v>
      </c>
      <c r="V24" s="115">
        <v>20</v>
      </c>
      <c r="W24" s="115"/>
    </row>
    <row r="25" s="1" customFormat="1" ht="6" customHeight="1" spans="1:13">
      <c r="A25" s="125" t="s">
        <v>496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="1" customFormat="1" ht="28" customHeight="1" spans="1:1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="1" customFormat="1" ht="28" customHeight="1" spans="1:1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="1" customFormat="1" ht="41" customHeight="1" spans="1:1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="1" customFormat="1" ht="45" customHeight="1" spans="1:1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37">
    <mergeCell ref="A2:W2"/>
    <mergeCell ref="N3:T3"/>
    <mergeCell ref="B5:D5"/>
    <mergeCell ref="C6:D6"/>
    <mergeCell ref="C10:D10"/>
    <mergeCell ref="C12:D12"/>
    <mergeCell ref="C14:D14"/>
    <mergeCell ref="C16:D16"/>
    <mergeCell ref="C18:D18"/>
    <mergeCell ref="C20:D20"/>
    <mergeCell ref="A3:A4"/>
    <mergeCell ref="A6:A9"/>
    <mergeCell ref="A10:A11"/>
    <mergeCell ref="A12:A13"/>
    <mergeCell ref="A14:A15"/>
    <mergeCell ref="A16:A17"/>
    <mergeCell ref="A18:A19"/>
    <mergeCell ref="A20:A21"/>
    <mergeCell ref="A22:A24"/>
    <mergeCell ref="B3:B4"/>
    <mergeCell ref="B23:B24"/>
    <mergeCell ref="C3:C4"/>
    <mergeCell ref="C23:C2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U3:U4"/>
    <mergeCell ref="V3:V4"/>
    <mergeCell ref="W3:W4"/>
    <mergeCell ref="A25:M29"/>
  </mergeCells>
  <pageMargins left="0.904861111111111" right="0.708661417322835" top="0.748031496062992" bottom="0.748031496062992" header="0.31496062992126" footer="0.31496062992126"/>
  <pageSetup paperSize="8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9"/>
  <sheetViews>
    <sheetView topLeftCell="A4" workbookViewId="0">
      <selection activeCell="Y13" sqref="Y13"/>
    </sheetView>
  </sheetViews>
  <sheetFormatPr defaultColWidth="11.6666666666667" defaultRowHeight="14.25"/>
  <cols>
    <col min="1" max="1" width="13.25" style="2" customWidth="1"/>
    <col min="2" max="2" width="8.125" style="2" customWidth="1"/>
    <col min="3" max="3" width="8.625" style="2" customWidth="1"/>
    <col min="4" max="4" width="12.5" style="2" customWidth="1"/>
    <col min="5" max="5" width="7.20833333333333" style="2" customWidth="1"/>
    <col min="6" max="6" width="5.58333333333333" style="2" customWidth="1"/>
    <col min="7" max="7" width="11" style="2" customWidth="1"/>
    <col min="8" max="8" width="7.2" style="2" customWidth="1"/>
    <col min="9" max="9" width="5.73333333333333" style="2" customWidth="1"/>
    <col min="10" max="10" width="4.7" style="2" customWidth="1"/>
    <col min="11" max="11" width="11.4666666666667" style="2" customWidth="1"/>
    <col min="12" max="12" width="10.375" style="2" customWidth="1"/>
    <col min="13" max="13" width="10" style="2" customWidth="1"/>
    <col min="14" max="14" width="10.5" style="2" customWidth="1"/>
    <col min="15" max="15" width="8.625" style="2" customWidth="1"/>
    <col min="16" max="16" width="6.375" style="2" customWidth="1"/>
    <col min="17" max="18" width="7.5" style="2" customWidth="1"/>
    <col min="19" max="19" width="7.125" style="2" customWidth="1"/>
    <col min="20" max="20" width="9.375" style="2" customWidth="1"/>
    <col min="21" max="21" width="5.73333333333333" style="2" customWidth="1"/>
    <col min="22" max="22" width="6.175" style="2" customWidth="1"/>
    <col min="23" max="16384" width="11.6666666666667" style="2"/>
  </cols>
  <sheetData>
    <row r="1" ht="25.05" customHeight="1" spans="1:1">
      <c r="A1" s="4" t="s">
        <v>497</v>
      </c>
    </row>
    <row r="2" ht="24.9" customHeight="1" spans="1:22">
      <c r="A2" s="81" t="s">
        <v>498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ht="17.4" customHeight="1" spans="11:20">
      <c r="K3" s="101" t="s">
        <v>130</v>
      </c>
      <c r="Q3" s="101"/>
      <c r="R3" s="101"/>
      <c r="S3" s="101" t="s">
        <v>499</v>
      </c>
      <c r="T3" s="101"/>
    </row>
    <row r="4" s="2" customFormat="1" ht="27" customHeight="1" spans="1:22">
      <c r="A4" s="82" t="s">
        <v>500</v>
      </c>
      <c r="B4" s="83" t="s">
        <v>38</v>
      </c>
      <c r="C4" s="83" t="s">
        <v>37</v>
      </c>
      <c r="D4" s="83" t="s">
        <v>39</v>
      </c>
      <c r="E4" s="83" t="s">
        <v>40</v>
      </c>
      <c r="F4" s="83" t="s">
        <v>6</v>
      </c>
      <c r="G4" s="83" t="s">
        <v>501</v>
      </c>
      <c r="H4" s="83" t="s">
        <v>465</v>
      </c>
      <c r="I4" s="83" t="s">
        <v>43</v>
      </c>
      <c r="J4" s="83" t="s">
        <v>44</v>
      </c>
      <c r="K4" s="102" t="s">
        <v>7</v>
      </c>
      <c r="L4" s="102" t="s">
        <v>8</v>
      </c>
      <c r="M4" s="103" t="s">
        <v>9</v>
      </c>
      <c r="N4" s="102" t="s">
        <v>47</v>
      </c>
      <c r="O4" s="103" t="s">
        <v>11</v>
      </c>
      <c r="P4" s="104" t="s">
        <v>48</v>
      </c>
      <c r="Q4" s="107"/>
      <c r="R4" s="107"/>
      <c r="S4" s="108"/>
      <c r="T4" s="102" t="s">
        <v>502</v>
      </c>
      <c r="U4" s="102" t="s">
        <v>50</v>
      </c>
      <c r="V4" s="102" t="s">
        <v>6</v>
      </c>
    </row>
    <row r="5" s="2" customFormat="1" ht="31.05" customHeight="1" spans="1:22">
      <c r="A5" s="84"/>
      <c r="B5" s="85"/>
      <c r="C5" s="85"/>
      <c r="D5" s="85"/>
      <c r="E5" s="85"/>
      <c r="F5" s="85"/>
      <c r="G5" s="85"/>
      <c r="H5" s="85"/>
      <c r="I5" s="85"/>
      <c r="J5" s="85"/>
      <c r="K5" s="102"/>
      <c r="L5" s="102"/>
      <c r="M5" s="105"/>
      <c r="N5" s="102"/>
      <c r="O5" s="105"/>
      <c r="P5" s="102" t="s">
        <v>15</v>
      </c>
      <c r="Q5" s="102" t="s">
        <v>467</v>
      </c>
      <c r="R5" s="104" t="s">
        <v>503</v>
      </c>
      <c r="S5" s="104" t="s">
        <v>472</v>
      </c>
      <c r="T5" s="102"/>
      <c r="U5" s="102"/>
      <c r="V5" s="102"/>
    </row>
    <row r="6" ht="22" customHeight="1" spans="1:22">
      <c r="A6" s="78" t="s">
        <v>59</v>
      </c>
      <c r="B6" s="86"/>
      <c r="C6" s="86"/>
      <c r="D6" s="86"/>
      <c r="E6" s="86">
        <f>E7+E9+E21+E23+E25+E27+E19</f>
        <v>28488</v>
      </c>
      <c r="F6" s="86"/>
      <c r="G6" s="86"/>
      <c r="H6" s="86"/>
      <c r="I6" s="86"/>
      <c r="J6" s="86"/>
      <c r="K6" s="86">
        <f>K7+K9+K21+K23+K25+K27+K19</f>
        <v>43345600</v>
      </c>
      <c r="L6" s="86">
        <f t="shared" ref="L6:S6" si="0">L7+L9+L21+L23+L25+L27+L19</f>
        <v>7664400</v>
      </c>
      <c r="M6" s="86">
        <f t="shared" si="0"/>
        <v>14100000</v>
      </c>
      <c r="N6" s="86">
        <f t="shared" si="0"/>
        <v>17581200</v>
      </c>
      <c r="O6" s="86">
        <f t="shared" si="0"/>
        <v>4000000</v>
      </c>
      <c r="P6" s="86"/>
      <c r="Q6" s="86"/>
      <c r="R6" s="86"/>
      <c r="S6" s="86"/>
      <c r="T6" s="86"/>
      <c r="U6" s="86"/>
      <c r="V6" s="86"/>
    </row>
    <row r="7" s="2" customFormat="1" ht="22" customHeight="1" spans="1:22">
      <c r="A7" s="87" t="s">
        <v>156</v>
      </c>
      <c r="B7" s="88" t="s">
        <v>15</v>
      </c>
      <c r="C7" s="88"/>
      <c r="D7" s="88"/>
      <c r="E7" s="88">
        <f>SUM(E8)</f>
        <v>426</v>
      </c>
      <c r="F7" s="88"/>
      <c r="G7" s="88"/>
      <c r="H7" s="88"/>
      <c r="I7" s="88"/>
      <c r="J7" s="88"/>
      <c r="K7" s="88">
        <f>SUM(K8)</f>
        <v>2641200</v>
      </c>
      <c r="L7" s="88">
        <f>SUM(L8)</f>
        <v>553800</v>
      </c>
      <c r="M7" s="88"/>
      <c r="N7" s="88">
        <f>SUM(N8)</f>
        <v>2087400</v>
      </c>
      <c r="O7" s="88"/>
      <c r="P7" s="88"/>
      <c r="Q7" s="88"/>
      <c r="R7" s="88"/>
      <c r="S7" s="88"/>
      <c r="T7" s="86"/>
      <c r="U7" s="86"/>
      <c r="V7" s="86"/>
    </row>
    <row r="8" ht="22" customHeight="1" spans="1:22">
      <c r="A8" s="89"/>
      <c r="B8" s="88"/>
      <c r="C8" s="88" t="s">
        <v>504</v>
      </c>
      <c r="D8" s="88" t="s">
        <v>505</v>
      </c>
      <c r="E8" s="88">
        <v>426</v>
      </c>
      <c r="F8" s="88" t="s">
        <v>64</v>
      </c>
      <c r="G8" s="86" t="s">
        <v>506</v>
      </c>
      <c r="H8" s="86" t="s">
        <v>490</v>
      </c>
      <c r="I8" s="86" t="s">
        <v>69</v>
      </c>
      <c r="J8" s="86"/>
      <c r="K8" s="86">
        <f>P8*E8</f>
        <v>2641200</v>
      </c>
      <c r="L8" s="86">
        <f>E8*T8</f>
        <v>553800</v>
      </c>
      <c r="M8" s="86"/>
      <c r="N8" s="86">
        <f t="shared" ref="N7:N18" si="1">K8-L8</f>
        <v>2087400</v>
      </c>
      <c r="O8" s="86"/>
      <c r="P8" s="86">
        <v>6200</v>
      </c>
      <c r="Q8" s="86">
        <v>3000</v>
      </c>
      <c r="R8" s="86">
        <v>200</v>
      </c>
      <c r="S8" s="86">
        <v>3000</v>
      </c>
      <c r="T8" s="86">
        <v>1300</v>
      </c>
      <c r="U8" s="86">
        <v>20</v>
      </c>
      <c r="V8" s="86"/>
    </row>
    <row r="9" s="2" customFormat="1" ht="22" customHeight="1" spans="1:22">
      <c r="A9" s="90" t="s">
        <v>138</v>
      </c>
      <c r="B9" s="86" t="s">
        <v>15</v>
      </c>
      <c r="C9" s="88"/>
      <c r="D9" s="88"/>
      <c r="E9" s="86">
        <f>SUM(E10:E18)</f>
        <v>3162</v>
      </c>
      <c r="F9" s="86"/>
      <c r="G9" s="86"/>
      <c r="H9" s="86"/>
      <c r="I9" s="86"/>
      <c r="J9" s="86"/>
      <c r="K9" s="86">
        <f>SUM(K10:K18)</f>
        <v>19604400</v>
      </c>
      <c r="L9" s="86">
        <f>SUM(L10:L18)</f>
        <v>4110600</v>
      </c>
      <c r="M9" s="86"/>
      <c r="N9" s="86">
        <f>SUM(N10:N18)</f>
        <v>15493800</v>
      </c>
      <c r="O9" s="86"/>
      <c r="P9" s="86"/>
      <c r="Q9" s="86"/>
      <c r="R9" s="86"/>
      <c r="S9" s="86"/>
      <c r="T9" s="86"/>
      <c r="U9" s="86"/>
      <c r="V9" s="86"/>
    </row>
    <row r="10" ht="22" customHeight="1" spans="1:22">
      <c r="A10" s="91"/>
      <c r="B10" s="88" t="s">
        <v>137</v>
      </c>
      <c r="C10" s="88" t="s">
        <v>139</v>
      </c>
      <c r="D10" s="88" t="s">
        <v>507</v>
      </c>
      <c r="E10" s="88">
        <v>7</v>
      </c>
      <c r="F10" s="88" t="s">
        <v>64</v>
      </c>
      <c r="G10" s="86" t="s">
        <v>508</v>
      </c>
      <c r="H10" s="86" t="s">
        <v>478</v>
      </c>
      <c r="I10" s="86" t="s">
        <v>69</v>
      </c>
      <c r="J10" s="86"/>
      <c r="K10" s="86">
        <v>43400</v>
      </c>
      <c r="L10" s="86">
        <f t="shared" ref="L10:L18" si="2">E10*T10</f>
        <v>9100</v>
      </c>
      <c r="M10" s="86"/>
      <c r="N10" s="86">
        <f t="shared" si="1"/>
        <v>34300</v>
      </c>
      <c r="O10" s="86"/>
      <c r="P10" s="86">
        <v>6200</v>
      </c>
      <c r="Q10" s="86">
        <v>3000</v>
      </c>
      <c r="R10" s="86">
        <v>200</v>
      </c>
      <c r="S10" s="86">
        <v>3000</v>
      </c>
      <c r="T10" s="86">
        <v>1300</v>
      </c>
      <c r="U10" s="86">
        <v>20</v>
      </c>
      <c r="V10" s="86"/>
    </row>
    <row r="11" ht="22" customHeight="1" spans="1:22">
      <c r="A11" s="91"/>
      <c r="B11" s="88" t="s">
        <v>137</v>
      </c>
      <c r="C11" s="88" t="s">
        <v>139</v>
      </c>
      <c r="D11" s="88" t="s">
        <v>507</v>
      </c>
      <c r="E11" s="88">
        <v>66</v>
      </c>
      <c r="F11" s="88" t="s">
        <v>64</v>
      </c>
      <c r="G11" s="86" t="s">
        <v>508</v>
      </c>
      <c r="H11" s="86" t="s">
        <v>478</v>
      </c>
      <c r="I11" s="86" t="s">
        <v>69</v>
      </c>
      <c r="J11" s="86"/>
      <c r="K11" s="86">
        <v>409200</v>
      </c>
      <c r="L11" s="86">
        <f t="shared" si="2"/>
        <v>85800</v>
      </c>
      <c r="M11" s="86"/>
      <c r="N11" s="86">
        <f t="shared" si="1"/>
        <v>323400</v>
      </c>
      <c r="O11" s="86"/>
      <c r="P11" s="86">
        <v>6200</v>
      </c>
      <c r="Q11" s="86">
        <v>3000</v>
      </c>
      <c r="R11" s="86">
        <v>200</v>
      </c>
      <c r="S11" s="86">
        <v>3000</v>
      </c>
      <c r="T11" s="86">
        <v>1300</v>
      </c>
      <c r="U11" s="86">
        <v>20</v>
      </c>
      <c r="V11" s="86"/>
    </row>
    <row r="12" ht="22" customHeight="1" spans="1:22">
      <c r="A12" s="91"/>
      <c r="B12" s="88" t="s">
        <v>137</v>
      </c>
      <c r="C12" s="88" t="s">
        <v>139</v>
      </c>
      <c r="D12" s="88" t="s">
        <v>509</v>
      </c>
      <c r="E12" s="88">
        <v>343</v>
      </c>
      <c r="F12" s="88" t="s">
        <v>64</v>
      </c>
      <c r="G12" s="86" t="s">
        <v>508</v>
      </c>
      <c r="H12" s="86" t="s">
        <v>478</v>
      </c>
      <c r="I12" s="86" t="s">
        <v>69</v>
      </c>
      <c r="J12" s="86"/>
      <c r="K12" s="86">
        <v>2126600</v>
      </c>
      <c r="L12" s="86">
        <f t="shared" si="2"/>
        <v>445900</v>
      </c>
      <c r="M12" s="86"/>
      <c r="N12" s="86">
        <f t="shared" si="1"/>
        <v>1680700</v>
      </c>
      <c r="O12" s="86"/>
      <c r="P12" s="86">
        <v>6200</v>
      </c>
      <c r="Q12" s="86">
        <v>3000</v>
      </c>
      <c r="R12" s="86">
        <v>200</v>
      </c>
      <c r="S12" s="86">
        <v>3000</v>
      </c>
      <c r="T12" s="86">
        <v>1300</v>
      </c>
      <c r="U12" s="86">
        <v>20</v>
      </c>
      <c r="V12" s="86"/>
    </row>
    <row r="13" ht="22" customHeight="1" spans="1:22">
      <c r="A13" s="91"/>
      <c r="B13" s="88" t="s">
        <v>136</v>
      </c>
      <c r="C13" s="88" t="s">
        <v>139</v>
      </c>
      <c r="D13" s="88" t="s">
        <v>509</v>
      </c>
      <c r="E13" s="88">
        <v>1156</v>
      </c>
      <c r="F13" s="88" t="s">
        <v>64</v>
      </c>
      <c r="G13" s="86" t="s">
        <v>508</v>
      </c>
      <c r="H13" s="86" t="s">
        <v>478</v>
      </c>
      <c r="I13" s="86" t="s">
        <v>69</v>
      </c>
      <c r="J13" s="86" t="s">
        <v>66</v>
      </c>
      <c r="K13" s="86">
        <v>7167200</v>
      </c>
      <c r="L13" s="86">
        <f t="shared" si="2"/>
        <v>1502800</v>
      </c>
      <c r="M13" s="86"/>
      <c r="N13" s="86">
        <f t="shared" si="1"/>
        <v>5664400</v>
      </c>
      <c r="O13" s="86"/>
      <c r="P13" s="86">
        <v>6200</v>
      </c>
      <c r="Q13" s="86">
        <v>3000</v>
      </c>
      <c r="R13" s="86">
        <v>200</v>
      </c>
      <c r="S13" s="86">
        <v>3000</v>
      </c>
      <c r="T13" s="86">
        <v>1300</v>
      </c>
      <c r="U13" s="86">
        <v>20</v>
      </c>
      <c r="V13" s="86"/>
    </row>
    <row r="14" ht="22" customHeight="1" spans="1:22">
      <c r="A14" s="91"/>
      <c r="B14" s="88" t="s">
        <v>510</v>
      </c>
      <c r="C14" s="88" t="s">
        <v>141</v>
      </c>
      <c r="D14" s="88" t="s">
        <v>509</v>
      </c>
      <c r="E14" s="88">
        <v>411</v>
      </c>
      <c r="F14" s="88" t="s">
        <v>64</v>
      </c>
      <c r="G14" s="86" t="s">
        <v>511</v>
      </c>
      <c r="H14" s="86" t="s">
        <v>478</v>
      </c>
      <c r="I14" s="86" t="s">
        <v>69</v>
      </c>
      <c r="J14" s="86" t="s">
        <v>66</v>
      </c>
      <c r="K14" s="86">
        <v>2548200</v>
      </c>
      <c r="L14" s="86">
        <f t="shared" si="2"/>
        <v>534300</v>
      </c>
      <c r="M14" s="86"/>
      <c r="N14" s="86">
        <f t="shared" si="1"/>
        <v>2013900</v>
      </c>
      <c r="O14" s="86"/>
      <c r="P14" s="86">
        <v>6200</v>
      </c>
      <c r="Q14" s="86">
        <v>3000</v>
      </c>
      <c r="R14" s="86">
        <v>200</v>
      </c>
      <c r="S14" s="86">
        <v>3000</v>
      </c>
      <c r="T14" s="86">
        <v>1300</v>
      </c>
      <c r="U14" s="86">
        <v>20</v>
      </c>
      <c r="V14" s="86"/>
    </row>
    <row r="15" ht="22" customHeight="1" spans="1:22">
      <c r="A15" s="91"/>
      <c r="B15" s="88" t="s">
        <v>510</v>
      </c>
      <c r="C15" s="88" t="s">
        <v>141</v>
      </c>
      <c r="D15" s="88" t="s">
        <v>509</v>
      </c>
      <c r="E15" s="88">
        <v>39</v>
      </c>
      <c r="F15" s="88" t="s">
        <v>64</v>
      </c>
      <c r="G15" s="86" t="s">
        <v>511</v>
      </c>
      <c r="H15" s="86" t="s">
        <v>478</v>
      </c>
      <c r="I15" s="86" t="s">
        <v>69</v>
      </c>
      <c r="J15" s="86"/>
      <c r="K15" s="86">
        <v>241800</v>
      </c>
      <c r="L15" s="86">
        <f t="shared" si="2"/>
        <v>50700</v>
      </c>
      <c r="M15" s="86"/>
      <c r="N15" s="86">
        <f t="shared" si="1"/>
        <v>191100</v>
      </c>
      <c r="O15" s="86"/>
      <c r="P15" s="86">
        <v>6200</v>
      </c>
      <c r="Q15" s="86">
        <v>3000</v>
      </c>
      <c r="R15" s="86">
        <v>200</v>
      </c>
      <c r="S15" s="86">
        <v>3000</v>
      </c>
      <c r="T15" s="86">
        <v>1300</v>
      </c>
      <c r="U15" s="86">
        <v>20</v>
      </c>
      <c r="V15" s="86"/>
    </row>
    <row r="16" ht="22" customHeight="1" spans="1:22">
      <c r="A16" s="91"/>
      <c r="B16" s="88" t="s">
        <v>62</v>
      </c>
      <c r="C16" s="88" t="s">
        <v>139</v>
      </c>
      <c r="D16" s="88" t="s">
        <v>509</v>
      </c>
      <c r="E16" s="88">
        <v>640</v>
      </c>
      <c r="F16" s="88" t="s">
        <v>64</v>
      </c>
      <c r="G16" s="86" t="s">
        <v>508</v>
      </c>
      <c r="H16" s="86" t="s">
        <v>478</v>
      </c>
      <c r="I16" s="86" t="s">
        <v>69</v>
      </c>
      <c r="J16" s="86" t="s">
        <v>66</v>
      </c>
      <c r="K16" s="86">
        <v>3968000</v>
      </c>
      <c r="L16" s="86">
        <f t="shared" si="2"/>
        <v>832000</v>
      </c>
      <c r="M16" s="86"/>
      <c r="N16" s="86">
        <f t="shared" si="1"/>
        <v>3136000</v>
      </c>
      <c r="O16" s="86"/>
      <c r="P16" s="86">
        <v>6200</v>
      </c>
      <c r="Q16" s="86">
        <v>3000</v>
      </c>
      <c r="R16" s="86">
        <v>200</v>
      </c>
      <c r="S16" s="86">
        <v>3000</v>
      </c>
      <c r="T16" s="86">
        <v>1300</v>
      </c>
      <c r="U16" s="86">
        <v>20</v>
      </c>
      <c r="V16" s="86"/>
    </row>
    <row r="17" ht="22" customHeight="1" spans="1:22">
      <c r="A17" s="91"/>
      <c r="B17" s="88" t="s">
        <v>512</v>
      </c>
      <c r="C17" s="88" t="s">
        <v>139</v>
      </c>
      <c r="D17" s="88" t="s">
        <v>505</v>
      </c>
      <c r="E17" s="88">
        <v>206</v>
      </c>
      <c r="F17" s="88" t="s">
        <v>64</v>
      </c>
      <c r="G17" s="86" t="s">
        <v>508</v>
      </c>
      <c r="H17" s="86" t="s">
        <v>478</v>
      </c>
      <c r="I17" s="86" t="s">
        <v>69</v>
      </c>
      <c r="J17" s="86"/>
      <c r="K17" s="86">
        <v>1277200</v>
      </c>
      <c r="L17" s="86">
        <f t="shared" si="2"/>
        <v>267800</v>
      </c>
      <c r="M17" s="86"/>
      <c r="N17" s="86">
        <f t="shared" si="1"/>
        <v>1009400</v>
      </c>
      <c r="O17" s="86"/>
      <c r="P17" s="86">
        <v>6200</v>
      </c>
      <c r="Q17" s="86">
        <v>3000</v>
      </c>
      <c r="R17" s="86">
        <v>200</v>
      </c>
      <c r="S17" s="86">
        <v>3000</v>
      </c>
      <c r="T17" s="86">
        <v>1300</v>
      </c>
      <c r="U17" s="86">
        <v>20</v>
      </c>
      <c r="V17" s="86"/>
    </row>
    <row r="18" ht="22" customHeight="1" spans="1:22">
      <c r="A18" s="92"/>
      <c r="B18" s="88" t="s">
        <v>512</v>
      </c>
      <c r="C18" s="88" t="s">
        <v>139</v>
      </c>
      <c r="D18" s="88" t="s">
        <v>505</v>
      </c>
      <c r="E18" s="88">
        <v>294</v>
      </c>
      <c r="F18" s="88" t="s">
        <v>64</v>
      </c>
      <c r="G18" s="86" t="s">
        <v>508</v>
      </c>
      <c r="H18" s="86" t="s">
        <v>478</v>
      </c>
      <c r="I18" s="86" t="s">
        <v>69</v>
      </c>
      <c r="J18" s="86"/>
      <c r="K18" s="86">
        <v>1822800</v>
      </c>
      <c r="L18" s="86">
        <f t="shared" si="2"/>
        <v>382200</v>
      </c>
      <c r="M18" s="86"/>
      <c r="N18" s="86">
        <f t="shared" si="1"/>
        <v>1440600</v>
      </c>
      <c r="O18" s="86"/>
      <c r="P18" s="86">
        <v>6200</v>
      </c>
      <c r="Q18" s="86">
        <v>3000</v>
      </c>
      <c r="R18" s="86">
        <v>200</v>
      </c>
      <c r="S18" s="86">
        <v>3000</v>
      </c>
      <c r="T18" s="86">
        <v>1300</v>
      </c>
      <c r="U18" s="86">
        <v>20</v>
      </c>
      <c r="V18" s="86"/>
    </row>
    <row r="19" s="2" customFormat="1" ht="22" customHeight="1" spans="1:22">
      <c r="A19" s="93" t="s">
        <v>513</v>
      </c>
      <c r="B19" s="86" t="s">
        <v>15</v>
      </c>
      <c r="C19" s="86"/>
      <c r="D19" s="86"/>
      <c r="E19" s="86">
        <f>E20</f>
        <v>10000</v>
      </c>
      <c r="F19" s="86"/>
      <c r="G19" s="86"/>
      <c r="H19" s="86"/>
      <c r="I19" s="86"/>
      <c r="J19" s="86"/>
      <c r="K19" s="86">
        <f>K20</f>
        <v>3000000</v>
      </c>
      <c r="L19" s="86">
        <f>L20</f>
        <v>3000000</v>
      </c>
      <c r="M19" s="86"/>
      <c r="N19" s="86"/>
      <c r="O19" s="86"/>
      <c r="P19" s="86"/>
      <c r="Q19" s="86"/>
      <c r="R19" s="86"/>
      <c r="S19" s="86"/>
      <c r="T19" s="86"/>
      <c r="U19" s="86"/>
      <c r="V19" s="86"/>
    </row>
    <row r="20" s="2" customFormat="1" ht="22" customHeight="1" spans="1:22">
      <c r="A20" s="78"/>
      <c r="B20" s="86"/>
      <c r="C20" s="86"/>
      <c r="D20" s="86" t="s">
        <v>514</v>
      </c>
      <c r="E20" s="86">
        <v>10000</v>
      </c>
      <c r="F20" s="88" t="s">
        <v>64</v>
      </c>
      <c r="G20" s="86"/>
      <c r="H20" s="86"/>
      <c r="I20" s="86"/>
      <c r="J20" s="86"/>
      <c r="K20" s="86">
        <f>E20*T20</f>
        <v>3000000</v>
      </c>
      <c r="L20" s="86">
        <f>K20</f>
        <v>3000000</v>
      </c>
      <c r="M20" s="86"/>
      <c r="N20" s="86"/>
      <c r="O20" s="86"/>
      <c r="P20" s="86"/>
      <c r="Q20" s="86"/>
      <c r="R20" s="86"/>
      <c r="S20" s="86"/>
      <c r="T20" s="86">
        <v>300</v>
      </c>
      <c r="U20" s="86"/>
      <c r="V20" s="109" t="s">
        <v>515</v>
      </c>
    </row>
    <row r="21" s="2" customFormat="1" ht="22" customHeight="1" spans="1:22">
      <c r="A21" s="94" t="s">
        <v>23</v>
      </c>
      <c r="B21" s="86" t="s">
        <v>15</v>
      </c>
      <c r="C21" s="88"/>
      <c r="D21" s="95"/>
      <c r="E21" s="88">
        <f>SUM(E22)</f>
        <v>4000</v>
      </c>
      <c r="F21" s="88"/>
      <c r="G21" s="88"/>
      <c r="H21" s="88"/>
      <c r="I21" s="88"/>
      <c r="J21" s="88"/>
      <c r="K21" s="106">
        <f>SUM(K22)</f>
        <v>4000000</v>
      </c>
      <c r="L21" s="106"/>
      <c r="M21" s="106"/>
      <c r="N21" s="86"/>
      <c r="O21" s="86">
        <v>4000000</v>
      </c>
      <c r="P21" s="86"/>
      <c r="Q21" s="86"/>
      <c r="R21" s="86"/>
      <c r="S21" s="86"/>
      <c r="T21" s="86"/>
      <c r="U21" s="86"/>
      <c r="V21" s="109"/>
    </row>
    <row r="22" s="2" customFormat="1" ht="22" customHeight="1" spans="1:22">
      <c r="A22" s="96"/>
      <c r="B22" s="86"/>
      <c r="C22" s="86"/>
      <c r="D22" s="97" t="s">
        <v>516</v>
      </c>
      <c r="E22" s="86">
        <v>4000</v>
      </c>
      <c r="F22" s="86"/>
      <c r="G22" s="86"/>
      <c r="H22" s="86"/>
      <c r="I22" s="86" t="s">
        <v>69</v>
      </c>
      <c r="J22" s="86"/>
      <c r="K22" s="86">
        <f>E22*1000</f>
        <v>4000000</v>
      </c>
      <c r="L22" s="86"/>
      <c r="M22" s="86"/>
      <c r="N22" s="86"/>
      <c r="O22" s="86">
        <v>4000000</v>
      </c>
      <c r="P22" s="86"/>
      <c r="Q22" s="86"/>
      <c r="R22" s="86"/>
      <c r="S22" s="86"/>
      <c r="T22" s="86"/>
      <c r="U22" s="86"/>
      <c r="V22" s="109" t="s">
        <v>517</v>
      </c>
    </row>
    <row r="23" s="2" customFormat="1" ht="22" customHeight="1" spans="1:22">
      <c r="A23" s="98" t="s">
        <v>518</v>
      </c>
      <c r="B23" s="86" t="s">
        <v>15</v>
      </c>
      <c r="C23" s="86"/>
      <c r="D23" s="97"/>
      <c r="E23" s="86">
        <f>SUM(E24)</f>
        <v>7700</v>
      </c>
      <c r="F23" s="86"/>
      <c r="G23" s="86"/>
      <c r="H23" s="86"/>
      <c r="I23" s="86"/>
      <c r="J23" s="86"/>
      <c r="K23" s="88">
        <f>E23*1000</f>
        <v>7700000</v>
      </c>
      <c r="L23" s="86"/>
      <c r="M23" s="88">
        <v>7700000</v>
      </c>
      <c r="N23" s="86"/>
      <c r="O23" s="86"/>
      <c r="P23" s="86"/>
      <c r="Q23" s="86"/>
      <c r="R23" s="86"/>
      <c r="S23" s="86"/>
      <c r="T23" s="86"/>
      <c r="U23" s="86"/>
      <c r="V23" s="109"/>
    </row>
    <row r="24" s="2" customFormat="1" ht="22" customHeight="1" spans="1:22">
      <c r="A24" s="96"/>
      <c r="B24" s="86"/>
      <c r="C24" s="86"/>
      <c r="D24" s="86"/>
      <c r="E24" s="86">
        <v>7700</v>
      </c>
      <c r="F24" s="86"/>
      <c r="G24" s="86"/>
      <c r="H24" s="86"/>
      <c r="I24" s="86"/>
      <c r="J24" s="86"/>
      <c r="K24" s="86">
        <f>E24*1000</f>
        <v>7700000</v>
      </c>
      <c r="L24" s="86"/>
      <c r="M24" s="86">
        <v>7700000</v>
      </c>
      <c r="N24" s="86"/>
      <c r="O24" s="86"/>
      <c r="P24" s="86"/>
      <c r="Q24" s="86"/>
      <c r="R24" s="86"/>
      <c r="S24" s="86"/>
      <c r="T24" s="86">
        <v>1000</v>
      </c>
      <c r="U24" s="86"/>
      <c r="V24" s="109"/>
    </row>
    <row r="25" s="2" customFormat="1" ht="22" customHeight="1" spans="1:22">
      <c r="A25" s="98" t="s">
        <v>519</v>
      </c>
      <c r="B25" s="86" t="s">
        <v>15</v>
      </c>
      <c r="C25" s="86"/>
      <c r="D25" s="86"/>
      <c r="E25" s="86">
        <f>SUM(E26)</f>
        <v>2000</v>
      </c>
      <c r="F25" s="86"/>
      <c r="G25" s="86"/>
      <c r="H25" s="86"/>
      <c r="I25" s="86"/>
      <c r="J25" s="86"/>
      <c r="K25" s="88">
        <f>K26</f>
        <v>4000000</v>
      </c>
      <c r="L25" s="86"/>
      <c r="M25" s="88">
        <f t="shared" ref="M23:M28" si="3">K25</f>
        <v>4000000</v>
      </c>
      <c r="N25" s="86"/>
      <c r="O25" s="86"/>
      <c r="P25" s="86"/>
      <c r="Q25" s="86"/>
      <c r="R25" s="86"/>
      <c r="S25" s="86"/>
      <c r="T25" s="86"/>
      <c r="U25" s="86"/>
      <c r="V25" s="109"/>
    </row>
    <row r="26" s="2" customFormat="1" ht="22" customHeight="1" spans="1:22">
      <c r="A26" s="99"/>
      <c r="B26" s="86"/>
      <c r="C26" s="86"/>
      <c r="D26" s="86"/>
      <c r="E26" s="86">
        <v>2000</v>
      </c>
      <c r="F26" s="86"/>
      <c r="G26" s="86"/>
      <c r="H26" s="86"/>
      <c r="I26" s="86"/>
      <c r="J26" s="86"/>
      <c r="K26" s="86">
        <f>E26*2000</f>
        <v>4000000</v>
      </c>
      <c r="L26" s="86"/>
      <c r="M26" s="86">
        <f t="shared" si="3"/>
        <v>4000000</v>
      </c>
      <c r="N26" s="86"/>
      <c r="O26" s="86"/>
      <c r="P26" s="86"/>
      <c r="Q26" s="86"/>
      <c r="R26" s="86"/>
      <c r="S26" s="86"/>
      <c r="T26" s="86">
        <v>2000</v>
      </c>
      <c r="U26" s="86"/>
      <c r="V26" s="109" t="s">
        <v>520</v>
      </c>
    </row>
    <row r="27" s="2" customFormat="1" ht="22" customHeight="1" spans="1:22">
      <c r="A27" s="100" t="s">
        <v>26</v>
      </c>
      <c r="B27" s="86" t="s">
        <v>15</v>
      </c>
      <c r="C27" s="86"/>
      <c r="D27" s="86"/>
      <c r="E27" s="86">
        <f>SUM(E28)</f>
        <v>1200</v>
      </c>
      <c r="F27" s="86"/>
      <c r="G27" s="86"/>
      <c r="H27" s="86"/>
      <c r="I27" s="86"/>
      <c r="J27" s="86"/>
      <c r="K27" s="88">
        <f>K28</f>
        <v>2400000</v>
      </c>
      <c r="L27" s="86"/>
      <c r="M27" s="88">
        <f t="shared" si="3"/>
        <v>2400000</v>
      </c>
      <c r="N27" s="86"/>
      <c r="O27" s="86"/>
      <c r="P27" s="86"/>
      <c r="Q27" s="86"/>
      <c r="R27" s="86"/>
      <c r="S27" s="86"/>
      <c r="T27" s="86"/>
      <c r="U27" s="86"/>
      <c r="V27" s="109"/>
    </row>
    <row r="28" s="2" customFormat="1" ht="22" customHeight="1" spans="1:22">
      <c r="A28" s="99"/>
      <c r="B28" s="86"/>
      <c r="C28" s="86"/>
      <c r="D28" s="86"/>
      <c r="E28" s="86">
        <v>1200</v>
      </c>
      <c r="F28" s="86"/>
      <c r="G28" s="86"/>
      <c r="H28" s="86"/>
      <c r="I28" s="86"/>
      <c r="J28" s="86"/>
      <c r="K28" s="86">
        <f>T28*E28</f>
        <v>2400000</v>
      </c>
      <c r="L28" s="86"/>
      <c r="M28" s="86">
        <f t="shared" si="3"/>
        <v>2400000</v>
      </c>
      <c r="N28" s="86"/>
      <c r="O28" s="86"/>
      <c r="P28" s="86"/>
      <c r="Q28" s="86"/>
      <c r="R28" s="86"/>
      <c r="S28" s="86"/>
      <c r="T28" s="86">
        <v>2000</v>
      </c>
      <c r="U28" s="86"/>
      <c r="V28" s="109" t="s">
        <v>521</v>
      </c>
    </row>
    <row r="29" ht="96" customHeight="1" spans="1:22">
      <c r="A29" s="80" t="s">
        <v>522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</row>
  </sheetData>
  <mergeCells count="31">
    <mergeCell ref="A2:V2"/>
    <mergeCell ref="Q3:R3"/>
    <mergeCell ref="S3:T3"/>
    <mergeCell ref="P4:S4"/>
    <mergeCell ref="B6:D6"/>
    <mergeCell ref="A29:V29"/>
    <mergeCell ref="A4:A5"/>
    <mergeCell ref="A7:A8"/>
    <mergeCell ref="A9:A18"/>
    <mergeCell ref="A19:A20"/>
    <mergeCell ref="A21:A22"/>
    <mergeCell ref="A23:A24"/>
    <mergeCell ref="A25:A26"/>
    <mergeCell ref="A27:A28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5"/>
    <mergeCell ref="U4:U5"/>
    <mergeCell ref="V4:V5"/>
  </mergeCells>
  <pageMargins left="1.0625" right="0.590277777777778" top="0.747916666666667" bottom="0.747916666666667" header="0.314583333333333" footer="0.314583333333333"/>
  <pageSetup paperSize="8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I6" sqref="I6"/>
    </sheetView>
  </sheetViews>
  <sheetFormatPr defaultColWidth="9" defaultRowHeight="14.25" outlineLevelCol="4"/>
  <cols>
    <col min="1" max="1" width="22.125" style="22" customWidth="1"/>
    <col min="2" max="2" width="14.75" style="22" customWidth="1"/>
    <col min="3" max="3" width="15.875" style="22" customWidth="1"/>
    <col min="4" max="4" width="17.25" style="22" customWidth="1"/>
    <col min="5" max="5" width="10.5" style="22" customWidth="1"/>
    <col min="6" max="16384" width="9" style="22"/>
  </cols>
  <sheetData>
    <row r="1" s="1" customFormat="1" ht="27" customHeight="1" spans="1:2">
      <c r="A1" s="4" t="s">
        <v>523</v>
      </c>
      <c r="B1" s="4"/>
    </row>
    <row r="2" ht="51" customHeight="1" spans="1:5">
      <c r="A2" s="75" t="s">
        <v>524</v>
      </c>
      <c r="B2" s="75"/>
      <c r="C2" s="75"/>
      <c r="D2" s="75"/>
      <c r="E2" s="75"/>
    </row>
    <row r="3" ht="30" customHeight="1" spans="1:5">
      <c r="A3" s="2"/>
      <c r="B3" s="2"/>
      <c r="C3" s="2"/>
      <c r="D3" s="76"/>
      <c r="E3" s="76" t="s">
        <v>525</v>
      </c>
    </row>
    <row r="4" ht="30" customHeight="1" spans="1:5">
      <c r="A4" s="77" t="s">
        <v>36</v>
      </c>
      <c r="B4" s="77" t="s">
        <v>526</v>
      </c>
      <c r="C4" s="77" t="s">
        <v>527</v>
      </c>
      <c r="D4" s="77" t="s">
        <v>528</v>
      </c>
      <c r="E4" s="77" t="s">
        <v>6</v>
      </c>
    </row>
    <row r="5" ht="30" customHeight="1" spans="1:5">
      <c r="A5" s="78" t="s">
        <v>12</v>
      </c>
      <c r="B5" s="78">
        <v>7700</v>
      </c>
      <c r="C5" s="78">
        <v>1000</v>
      </c>
      <c r="D5" s="78">
        <f t="shared" ref="D5:D24" si="0">B5*C5</f>
        <v>7700000</v>
      </c>
      <c r="E5" s="78"/>
    </row>
    <row r="6" ht="30" customHeight="1" spans="1:5">
      <c r="A6" s="78" t="s">
        <v>159</v>
      </c>
      <c r="B6" s="78">
        <v>400</v>
      </c>
      <c r="C6" s="78">
        <v>1000</v>
      </c>
      <c r="D6" s="78">
        <f t="shared" si="0"/>
        <v>400000</v>
      </c>
      <c r="E6" s="79"/>
    </row>
    <row r="7" ht="30" customHeight="1" spans="1:5">
      <c r="A7" s="78" t="s">
        <v>95</v>
      </c>
      <c r="B7" s="78">
        <v>300</v>
      </c>
      <c r="C7" s="78">
        <v>1000</v>
      </c>
      <c r="D7" s="78">
        <f t="shared" si="0"/>
        <v>300000</v>
      </c>
      <c r="E7" s="79"/>
    </row>
    <row r="8" ht="30" customHeight="1" spans="1:5">
      <c r="A8" s="78" t="s">
        <v>138</v>
      </c>
      <c r="B8" s="78">
        <v>400</v>
      </c>
      <c r="C8" s="78">
        <v>1000</v>
      </c>
      <c r="D8" s="78">
        <f t="shared" si="0"/>
        <v>400000</v>
      </c>
      <c r="E8" s="79"/>
    </row>
    <row r="9" ht="30" customHeight="1" spans="1:5">
      <c r="A9" s="78" t="s">
        <v>60</v>
      </c>
      <c r="B9" s="78">
        <v>600</v>
      </c>
      <c r="C9" s="78">
        <v>1000</v>
      </c>
      <c r="D9" s="78">
        <f t="shared" si="0"/>
        <v>600000</v>
      </c>
      <c r="E9" s="79"/>
    </row>
    <row r="10" ht="30" customHeight="1" spans="1:5">
      <c r="A10" s="78" t="s">
        <v>148</v>
      </c>
      <c r="B10" s="78">
        <v>500</v>
      </c>
      <c r="C10" s="78">
        <v>1000</v>
      </c>
      <c r="D10" s="78">
        <f t="shared" si="0"/>
        <v>500000</v>
      </c>
      <c r="E10" s="79"/>
    </row>
    <row r="11" ht="30" customHeight="1" spans="1:5">
      <c r="A11" s="78" t="s">
        <v>98</v>
      </c>
      <c r="B11" s="78">
        <v>300</v>
      </c>
      <c r="C11" s="78">
        <v>1000</v>
      </c>
      <c r="D11" s="78">
        <f t="shared" si="0"/>
        <v>300000</v>
      </c>
      <c r="E11" s="79"/>
    </row>
    <row r="12" ht="30" customHeight="1" spans="1:5">
      <c r="A12" s="78" t="s">
        <v>131</v>
      </c>
      <c r="B12" s="78">
        <v>400</v>
      </c>
      <c r="C12" s="78">
        <v>1000</v>
      </c>
      <c r="D12" s="78">
        <f t="shared" si="0"/>
        <v>400000</v>
      </c>
      <c r="E12" s="79"/>
    </row>
    <row r="13" ht="30" customHeight="1" spans="1:5">
      <c r="A13" s="78" t="s">
        <v>119</v>
      </c>
      <c r="B13" s="78">
        <v>300</v>
      </c>
      <c r="C13" s="78">
        <v>1000</v>
      </c>
      <c r="D13" s="78">
        <f t="shared" si="0"/>
        <v>300000</v>
      </c>
      <c r="E13" s="79"/>
    </row>
    <row r="14" ht="30" customHeight="1" spans="1:5">
      <c r="A14" s="78" t="s">
        <v>161</v>
      </c>
      <c r="B14" s="78">
        <v>600</v>
      </c>
      <c r="C14" s="78">
        <v>1000</v>
      </c>
      <c r="D14" s="78">
        <f t="shared" si="0"/>
        <v>600000</v>
      </c>
      <c r="E14" s="79"/>
    </row>
    <row r="15" ht="30" customHeight="1" spans="1:5">
      <c r="A15" s="78" t="s">
        <v>116</v>
      </c>
      <c r="B15" s="78">
        <v>300</v>
      </c>
      <c r="C15" s="78">
        <v>1000</v>
      </c>
      <c r="D15" s="78">
        <f t="shared" si="0"/>
        <v>300000</v>
      </c>
      <c r="E15" s="79"/>
    </row>
    <row r="16" ht="30" customHeight="1" spans="1:5">
      <c r="A16" s="78" t="s">
        <v>134</v>
      </c>
      <c r="B16" s="78">
        <v>400</v>
      </c>
      <c r="C16" s="78">
        <v>1000</v>
      </c>
      <c r="D16" s="78">
        <f t="shared" si="0"/>
        <v>400000</v>
      </c>
      <c r="E16" s="79"/>
    </row>
    <row r="17" ht="30" customHeight="1" spans="1:5">
      <c r="A17" s="78" t="s">
        <v>106</v>
      </c>
      <c r="B17" s="78">
        <v>300</v>
      </c>
      <c r="C17" s="78">
        <v>1000</v>
      </c>
      <c r="D17" s="78">
        <f t="shared" si="0"/>
        <v>300000</v>
      </c>
      <c r="E17" s="79"/>
    </row>
    <row r="18" ht="30" customHeight="1" spans="1:5">
      <c r="A18" s="78" t="s">
        <v>88</v>
      </c>
      <c r="B18" s="78">
        <v>300</v>
      </c>
      <c r="C18" s="78">
        <v>1000</v>
      </c>
      <c r="D18" s="78">
        <f t="shared" si="0"/>
        <v>300000</v>
      </c>
      <c r="E18" s="79"/>
    </row>
    <row r="19" ht="30" customHeight="1" spans="1:5">
      <c r="A19" s="78" t="s">
        <v>156</v>
      </c>
      <c r="B19" s="78">
        <v>300</v>
      </c>
      <c r="C19" s="78">
        <v>1000</v>
      </c>
      <c r="D19" s="78">
        <f t="shared" si="0"/>
        <v>300000</v>
      </c>
      <c r="E19" s="79"/>
    </row>
    <row r="20" ht="30" customHeight="1" spans="1:5">
      <c r="A20" s="78" t="s">
        <v>128</v>
      </c>
      <c r="B20" s="78">
        <v>400</v>
      </c>
      <c r="C20" s="78">
        <v>1000</v>
      </c>
      <c r="D20" s="78">
        <f t="shared" si="0"/>
        <v>400000</v>
      </c>
      <c r="E20" s="79"/>
    </row>
    <row r="21" ht="30" customHeight="1" spans="1:5">
      <c r="A21" s="78" t="s">
        <v>125</v>
      </c>
      <c r="B21" s="78">
        <v>600</v>
      </c>
      <c r="C21" s="78">
        <v>1000</v>
      </c>
      <c r="D21" s="78">
        <f t="shared" si="0"/>
        <v>600000</v>
      </c>
      <c r="E21" s="79"/>
    </row>
    <row r="22" ht="30" customHeight="1" spans="1:5">
      <c r="A22" s="78" t="s">
        <v>72</v>
      </c>
      <c r="B22" s="78">
        <v>600</v>
      </c>
      <c r="C22" s="78">
        <v>1000</v>
      </c>
      <c r="D22" s="78">
        <f t="shared" si="0"/>
        <v>600000</v>
      </c>
      <c r="E22" s="79"/>
    </row>
    <row r="23" ht="30" customHeight="1" spans="1:5">
      <c r="A23" s="78" t="s">
        <v>111</v>
      </c>
      <c r="B23" s="78">
        <v>300</v>
      </c>
      <c r="C23" s="78">
        <v>1000</v>
      </c>
      <c r="D23" s="78">
        <f t="shared" si="0"/>
        <v>300000</v>
      </c>
      <c r="E23" s="79"/>
    </row>
    <row r="24" ht="30" customHeight="1" spans="1:5">
      <c r="A24" s="78" t="s">
        <v>143</v>
      </c>
      <c r="B24" s="78">
        <v>400</v>
      </c>
      <c r="C24" s="78">
        <v>1000</v>
      </c>
      <c r="D24" s="78">
        <f t="shared" si="0"/>
        <v>400000</v>
      </c>
      <c r="E24" s="79"/>
    </row>
    <row r="25" ht="54" customHeight="1" spans="1:5">
      <c r="A25" s="80" t="s">
        <v>529</v>
      </c>
      <c r="B25" s="80"/>
      <c r="C25" s="80"/>
      <c r="D25" s="80"/>
      <c r="E25" s="80"/>
    </row>
  </sheetData>
  <sortState ref="A6:E24">
    <sortCondition ref="A6:A24"/>
  </sortState>
  <mergeCells count="2">
    <mergeCell ref="A2:E2"/>
    <mergeCell ref="A25:E25"/>
  </mergeCells>
  <pageMargins left="0.944444444444444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Sheet2</vt:lpstr>
      <vt:lpstr>汇总表</vt:lpstr>
      <vt:lpstr>一棵树</vt:lpstr>
      <vt:lpstr>庭院经济</vt:lpstr>
      <vt:lpstr>改造提升</vt:lpstr>
      <vt:lpstr>苗量统计表 </vt:lpstr>
      <vt:lpstr>一株苗</vt:lpstr>
      <vt:lpstr>一枝花</vt:lpstr>
      <vt:lpstr>美丽乡村任务表</vt:lpstr>
      <vt:lpstr>一棵草</vt:lpstr>
      <vt:lpstr>一棵草5-3</vt:lpstr>
      <vt:lpstr>苗木规格及单价表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Lenovo、</dc:creator>
  <cp:lastModifiedBy>浮苼、壹夢~</cp:lastModifiedBy>
  <dcterms:created xsi:type="dcterms:W3CDTF">2015-06-05T18:17:00Z</dcterms:created>
  <cp:lastPrinted>2020-01-09T14:15:00Z</cp:lastPrinted>
  <dcterms:modified xsi:type="dcterms:W3CDTF">2020-02-24T01:54:19Z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